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446039C1-8609-45EF-B5A9-4D41C08F68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CIONES" sheetId="5" r:id="rId1"/>
    <sheet name="Formulas, No borrar" sheetId="6" state="hidden" r:id="rId2"/>
    <sheet name="Config" sheetId="2" r:id="rId3"/>
    <sheet name="LISTA DE INVENTARIO" sheetId="3" r:id="rId4"/>
    <sheet name="SEGUIMIENTO DE INVENTARIO" sheetId="4" r:id="rId5"/>
    <sheet name="RESUMEN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1" i="4" l="1"/>
  <c r="P321" i="4"/>
  <c r="Q320" i="4"/>
  <c r="P320" i="4"/>
  <c r="Q319" i="4"/>
  <c r="P319" i="4"/>
  <c r="Q318" i="4"/>
  <c r="P318" i="4"/>
  <c r="Q317" i="4"/>
  <c r="P317" i="4"/>
  <c r="Q316" i="4"/>
  <c r="P316" i="4"/>
  <c r="Q315" i="4"/>
  <c r="P315" i="4"/>
  <c r="Q314" i="4"/>
  <c r="P314" i="4"/>
  <c r="Q313" i="4"/>
  <c r="P313" i="4"/>
  <c r="Q312" i="4"/>
  <c r="P312" i="4"/>
  <c r="Q311" i="4"/>
  <c r="P311" i="4"/>
  <c r="Q310" i="4"/>
  <c r="P310" i="4"/>
  <c r="Q309" i="4"/>
  <c r="P309" i="4"/>
  <c r="Q308" i="4"/>
  <c r="P308" i="4"/>
  <c r="Q307" i="4"/>
  <c r="P307" i="4"/>
  <c r="Q306" i="4"/>
  <c r="P306" i="4"/>
  <c r="Q305" i="4"/>
  <c r="P305" i="4"/>
  <c r="Q304" i="4"/>
  <c r="P304" i="4"/>
  <c r="Q303" i="4"/>
  <c r="P303" i="4"/>
  <c r="Q302" i="4"/>
  <c r="P302" i="4"/>
  <c r="Q301" i="4"/>
  <c r="P301" i="4"/>
  <c r="Q300" i="4"/>
  <c r="P300" i="4"/>
  <c r="Q299" i="4"/>
  <c r="P299" i="4"/>
  <c r="Q298" i="4"/>
  <c r="P298" i="4"/>
  <c r="Q297" i="4"/>
  <c r="P297" i="4"/>
  <c r="Q296" i="4"/>
  <c r="P296" i="4"/>
  <c r="Q295" i="4"/>
  <c r="P295" i="4"/>
  <c r="Q294" i="4"/>
  <c r="P294" i="4"/>
  <c r="Q293" i="4"/>
  <c r="P293" i="4"/>
  <c r="Q292" i="4"/>
  <c r="P292" i="4"/>
  <c r="Q291" i="4"/>
  <c r="P291" i="4"/>
  <c r="Q290" i="4"/>
  <c r="P290" i="4"/>
  <c r="Q289" i="4"/>
  <c r="P289" i="4"/>
  <c r="Q288" i="4"/>
  <c r="P288" i="4"/>
  <c r="Q287" i="4"/>
  <c r="P287" i="4"/>
  <c r="Q286" i="4"/>
  <c r="P286" i="4"/>
  <c r="Q285" i="4"/>
  <c r="P285" i="4"/>
  <c r="Q284" i="4"/>
  <c r="P284" i="4"/>
  <c r="Q283" i="4"/>
  <c r="P283" i="4"/>
  <c r="Q282" i="4"/>
  <c r="P282" i="4"/>
  <c r="Q281" i="4"/>
  <c r="P281" i="4"/>
  <c r="Q280" i="4"/>
  <c r="P280" i="4"/>
  <c r="Q279" i="4"/>
  <c r="P279" i="4"/>
  <c r="Q278" i="4"/>
  <c r="P278" i="4"/>
  <c r="Q277" i="4"/>
  <c r="P277" i="4"/>
  <c r="Q276" i="4"/>
  <c r="P276" i="4"/>
  <c r="Q275" i="4"/>
  <c r="P275" i="4"/>
  <c r="Q274" i="4"/>
  <c r="P274" i="4"/>
  <c r="Q273" i="4"/>
  <c r="P273" i="4"/>
  <c r="Q272" i="4"/>
  <c r="P272" i="4"/>
  <c r="Q271" i="4"/>
  <c r="P271" i="4"/>
  <c r="Q270" i="4"/>
  <c r="P270" i="4"/>
  <c r="Q269" i="4"/>
  <c r="P269" i="4"/>
  <c r="Q268" i="4"/>
  <c r="P268" i="4"/>
  <c r="Q267" i="4"/>
  <c r="P267" i="4"/>
  <c r="Q266" i="4"/>
  <c r="P266" i="4"/>
  <c r="Q265" i="4"/>
  <c r="P265" i="4"/>
  <c r="Q264" i="4"/>
  <c r="P264" i="4"/>
  <c r="Q263" i="4"/>
  <c r="P263" i="4"/>
  <c r="Q262" i="4"/>
  <c r="P262" i="4"/>
  <c r="Q261" i="4"/>
  <c r="P261" i="4"/>
  <c r="Q260" i="4"/>
  <c r="P260" i="4"/>
  <c r="Q259" i="4"/>
  <c r="P259" i="4"/>
  <c r="Q258" i="4"/>
  <c r="P258" i="4"/>
  <c r="Q257" i="4"/>
  <c r="P257" i="4"/>
  <c r="Q256" i="4"/>
  <c r="P256" i="4"/>
  <c r="Q255" i="4"/>
  <c r="P255" i="4"/>
  <c r="Q254" i="4"/>
  <c r="P254" i="4"/>
  <c r="Q253" i="4"/>
  <c r="P253" i="4"/>
  <c r="Q252" i="4"/>
  <c r="P252" i="4"/>
  <c r="Q251" i="4"/>
  <c r="P251" i="4"/>
  <c r="Q250" i="4"/>
  <c r="P250" i="4"/>
  <c r="Q249" i="4"/>
  <c r="P249" i="4"/>
  <c r="Q248" i="4"/>
  <c r="P248" i="4"/>
  <c r="Q247" i="4"/>
  <c r="P247" i="4"/>
  <c r="Q246" i="4"/>
  <c r="P246" i="4"/>
  <c r="Q245" i="4"/>
  <c r="P245" i="4"/>
  <c r="Q244" i="4"/>
  <c r="P244" i="4"/>
  <c r="Q243" i="4"/>
  <c r="P243" i="4"/>
  <c r="Q242" i="4"/>
  <c r="P242" i="4"/>
  <c r="Q241" i="4"/>
  <c r="P241" i="4"/>
  <c r="Q240" i="4"/>
  <c r="P240" i="4"/>
  <c r="Q239" i="4"/>
  <c r="P239" i="4"/>
  <c r="Q238" i="4"/>
  <c r="P238" i="4"/>
  <c r="Q237" i="4"/>
  <c r="P237" i="4"/>
  <c r="Q236" i="4"/>
  <c r="P236" i="4"/>
  <c r="Q235" i="4"/>
  <c r="P235" i="4"/>
  <c r="Q234" i="4"/>
  <c r="P234" i="4"/>
  <c r="Q233" i="4"/>
  <c r="P233" i="4"/>
  <c r="Q232" i="4"/>
  <c r="P232" i="4"/>
  <c r="Q231" i="4"/>
  <c r="P231" i="4"/>
  <c r="Q230" i="4"/>
  <c r="P230" i="4"/>
  <c r="Q229" i="4"/>
  <c r="P229" i="4"/>
  <c r="Q228" i="4"/>
  <c r="P228" i="4"/>
  <c r="Q227" i="4"/>
  <c r="P227" i="4"/>
  <c r="Q226" i="4"/>
  <c r="P226" i="4"/>
  <c r="Q225" i="4"/>
  <c r="P225" i="4"/>
  <c r="Q224" i="4"/>
  <c r="P224" i="4"/>
  <c r="Q223" i="4"/>
  <c r="P223" i="4"/>
  <c r="Q222" i="4"/>
  <c r="P222" i="4"/>
  <c r="Q221" i="4"/>
  <c r="P221" i="4"/>
  <c r="Q220" i="4"/>
  <c r="P220" i="4"/>
  <c r="Q219" i="4"/>
  <c r="P219" i="4"/>
  <c r="Q218" i="4"/>
  <c r="P218" i="4"/>
  <c r="Q217" i="4"/>
  <c r="P217" i="4"/>
  <c r="Q216" i="4"/>
  <c r="P216" i="4"/>
  <c r="Q215" i="4"/>
  <c r="P215" i="4"/>
  <c r="Q214" i="4"/>
  <c r="P214" i="4"/>
  <c r="Q213" i="4"/>
  <c r="P213" i="4"/>
  <c r="Q212" i="4"/>
  <c r="P212" i="4"/>
  <c r="Q211" i="4"/>
  <c r="P211" i="4"/>
  <c r="Q210" i="4"/>
  <c r="P210" i="4"/>
  <c r="Q209" i="4"/>
  <c r="P209" i="4"/>
  <c r="Q208" i="4"/>
  <c r="P208" i="4"/>
  <c r="Q207" i="4"/>
  <c r="P207" i="4"/>
  <c r="Q206" i="4"/>
  <c r="P206" i="4"/>
  <c r="Q205" i="4"/>
  <c r="P205" i="4"/>
  <c r="Q204" i="4"/>
  <c r="P204" i="4"/>
  <c r="Q203" i="4"/>
  <c r="P203" i="4"/>
  <c r="Q202" i="4"/>
  <c r="P202" i="4"/>
  <c r="Q201" i="4"/>
  <c r="P201" i="4"/>
  <c r="Q200" i="4"/>
  <c r="P200" i="4"/>
  <c r="Q199" i="4"/>
  <c r="P199" i="4"/>
  <c r="Q198" i="4"/>
  <c r="P198" i="4"/>
  <c r="Q197" i="4"/>
  <c r="P197" i="4"/>
  <c r="Q196" i="4"/>
  <c r="P196" i="4"/>
  <c r="Q195" i="4"/>
  <c r="P195" i="4"/>
  <c r="Q194" i="4"/>
  <c r="P194" i="4"/>
  <c r="Q193" i="4"/>
  <c r="P193" i="4"/>
  <c r="Q192" i="4"/>
  <c r="P192" i="4"/>
  <c r="Q191" i="4"/>
  <c r="P191" i="4"/>
  <c r="Q190" i="4"/>
  <c r="P190" i="4"/>
  <c r="Q189" i="4"/>
  <c r="P189" i="4"/>
  <c r="Q188" i="4"/>
  <c r="P188" i="4"/>
  <c r="Q187" i="4"/>
  <c r="P187" i="4"/>
  <c r="Q186" i="4"/>
  <c r="P186" i="4"/>
  <c r="Q185" i="4"/>
  <c r="P185" i="4"/>
  <c r="Q184" i="4"/>
  <c r="P184" i="4"/>
  <c r="Q183" i="4"/>
  <c r="P183" i="4"/>
  <c r="Q182" i="4"/>
  <c r="P182" i="4"/>
  <c r="Q181" i="4"/>
  <c r="P181" i="4"/>
  <c r="Q180" i="4"/>
  <c r="P180" i="4"/>
  <c r="Q179" i="4"/>
  <c r="P179" i="4"/>
  <c r="Q178" i="4"/>
  <c r="P178" i="4"/>
  <c r="Q177" i="4"/>
  <c r="P177" i="4"/>
  <c r="Q176" i="4"/>
  <c r="P176" i="4"/>
  <c r="Q175" i="4"/>
  <c r="P175" i="4"/>
  <c r="Q174" i="4"/>
  <c r="P174" i="4"/>
  <c r="Q173" i="4"/>
  <c r="P173" i="4"/>
  <c r="Q172" i="4"/>
  <c r="P172" i="4"/>
  <c r="Q171" i="4"/>
  <c r="P171" i="4"/>
  <c r="Q170" i="4"/>
  <c r="P170" i="4"/>
  <c r="Q169" i="4"/>
  <c r="P169" i="4"/>
  <c r="Q168" i="4"/>
  <c r="P168" i="4"/>
  <c r="Q167" i="4"/>
  <c r="P167" i="4"/>
  <c r="Q166" i="4"/>
  <c r="P166" i="4"/>
  <c r="Q165" i="4"/>
  <c r="P165" i="4"/>
  <c r="Q164" i="4"/>
  <c r="P164" i="4"/>
  <c r="Q163" i="4"/>
  <c r="P163" i="4"/>
  <c r="Q162" i="4"/>
  <c r="P162" i="4"/>
  <c r="Q161" i="4"/>
  <c r="P161" i="4"/>
  <c r="Q160" i="4"/>
  <c r="P160" i="4"/>
  <c r="Q159" i="4"/>
  <c r="P159" i="4"/>
  <c r="Q158" i="4"/>
  <c r="P158" i="4"/>
  <c r="Q157" i="4"/>
  <c r="P157" i="4"/>
  <c r="Q156" i="4"/>
  <c r="P156" i="4"/>
  <c r="Q155" i="4"/>
  <c r="P155" i="4"/>
  <c r="Q154" i="4"/>
  <c r="P154" i="4"/>
  <c r="Q153" i="4"/>
  <c r="P153" i="4"/>
  <c r="Q152" i="4"/>
  <c r="P152" i="4"/>
  <c r="Q151" i="4"/>
  <c r="P151" i="4"/>
  <c r="Q150" i="4"/>
  <c r="P150" i="4"/>
  <c r="Q149" i="4"/>
  <c r="P149" i="4"/>
  <c r="Q148" i="4"/>
  <c r="P148" i="4"/>
  <c r="Q147" i="4"/>
  <c r="P147" i="4"/>
  <c r="Q146" i="4"/>
  <c r="P146" i="4"/>
  <c r="Q145" i="4"/>
  <c r="P145" i="4"/>
  <c r="Q144" i="4"/>
  <c r="P144" i="4"/>
  <c r="Q143" i="4"/>
  <c r="P143" i="4"/>
  <c r="Q142" i="4"/>
  <c r="P142" i="4"/>
  <c r="Q141" i="4"/>
  <c r="P141" i="4"/>
  <c r="Q140" i="4"/>
  <c r="P140" i="4"/>
  <c r="Q139" i="4"/>
  <c r="P139" i="4"/>
  <c r="Q138" i="4"/>
  <c r="P138" i="4"/>
  <c r="Q137" i="4"/>
  <c r="P137" i="4"/>
  <c r="Q136" i="4"/>
  <c r="P136" i="4"/>
  <c r="Q135" i="4"/>
  <c r="P135" i="4"/>
  <c r="Q134" i="4"/>
  <c r="P134" i="4"/>
  <c r="Q133" i="4"/>
  <c r="P133" i="4"/>
  <c r="Q132" i="4"/>
  <c r="P132" i="4"/>
  <c r="Q131" i="4"/>
  <c r="P131" i="4"/>
  <c r="Q130" i="4"/>
  <c r="P130" i="4"/>
  <c r="Q129" i="4"/>
  <c r="P129" i="4"/>
  <c r="Q128" i="4"/>
  <c r="P128" i="4"/>
  <c r="Q127" i="4"/>
  <c r="P127" i="4"/>
  <c r="Q126" i="4"/>
  <c r="P126" i="4"/>
  <c r="Q125" i="4"/>
  <c r="P125" i="4"/>
  <c r="Q124" i="4"/>
  <c r="P124" i="4"/>
  <c r="Q123" i="4"/>
  <c r="P123" i="4"/>
  <c r="Q122" i="4"/>
  <c r="P122" i="4"/>
  <c r="Q121" i="4"/>
  <c r="P121" i="4"/>
  <c r="Q120" i="4"/>
  <c r="P120" i="4"/>
  <c r="Q119" i="4"/>
  <c r="P119" i="4"/>
  <c r="Q118" i="4"/>
  <c r="P118" i="4"/>
  <c r="Q117" i="4"/>
  <c r="P117" i="4"/>
  <c r="Q116" i="4"/>
  <c r="P116" i="4"/>
  <c r="Q115" i="4"/>
  <c r="P115" i="4"/>
  <c r="Q114" i="4"/>
  <c r="P114" i="4"/>
  <c r="Q113" i="4"/>
  <c r="P113" i="4"/>
  <c r="Q112" i="4"/>
  <c r="P112" i="4"/>
  <c r="Q111" i="4"/>
  <c r="P111" i="4"/>
  <c r="Q110" i="4"/>
  <c r="P110" i="4"/>
  <c r="Q109" i="4"/>
  <c r="P109" i="4"/>
  <c r="Q108" i="4"/>
  <c r="P108" i="4"/>
  <c r="Q107" i="4"/>
  <c r="P107" i="4"/>
  <c r="Q106" i="4"/>
  <c r="P106" i="4"/>
  <c r="Q105" i="4"/>
  <c r="P105" i="4"/>
  <c r="Q104" i="4"/>
  <c r="P104" i="4"/>
  <c r="Q103" i="4"/>
  <c r="P103" i="4"/>
  <c r="Q102" i="4"/>
  <c r="P102" i="4"/>
  <c r="Q101" i="4"/>
  <c r="P101" i="4"/>
  <c r="Q100" i="4"/>
  <c r="P100" i="4"/>
  <c r="Q99" i="4"/>
  <c r="P99" i="4"/>
  <c r="Q98" i="4"/>
  <c r="P98" i="4"/>
  <c r="Q97" i="4"/>
  <c r="P97" i="4"/>
  <c r="Q96" i="4"/>
  <c r="P96" i="4"/>
  <c r="Q95" i="4"/>
  <c r="P95" i="4"/>
  <c r="Q94" i="4"/>
  <c r="P94" i="4"/>
  <c r="Q93" i="4"/>
  <c r="P93" i="4"/>
  <c r="Q92" i="4"/>
  <c r="P92" i="4"/>
  <c r="Q91" i="4"/>
  <c r="P91" i="4"/>
  <c r="Q90" i="4"/>
  <c r="P90" i="4"/>
  <c r="Q89" i="4"/>
  <c r="P89" i="4"/>
  <c r="Q88" i="4"/>
  <c r="P88" i="4"/>
  <c r="Q87" i="4"/>
  <c r="P87" i="4"/>
  <c r="Q86" i="4"/>
  <c r="P86" i="4"/>
  <c r="Q85" i="4"/>
  <c r="P85" i="4"/>
  <c r="Q84" i="4"/>
  <c r="P84" i="4"/>
  <c r="Q83" i="4"/>
  <c r="P83" i="4"/>
  <c r="Q82" i="4"/>
  <c r="P82" i="4"/>
  <c r="Q81" i="4"/>
  <c r="P81" i="4"/>
  <c r="Q80" i="4"/>
  <c r="P80" i="4"/>
  <c r="Q79" i="4"/>
  <c r="P79" i="4"/>
  <c r="Q78" i="4"/>
  <c r="P78" i="4"/>
  <c r="Q77" i="4"/>
  <c r="P77" i="4"/>
  <c r="Q76" i="4"/>
  <c r="P76" i="4"/>
  <c r="Q75" i="4"/>
  <c r="P75" i="4"/>
  <c r="Q74" i="4"/>
  <c r="P74" i="4"/>
  <c r="Q73" i="4"/>
  <c r="P73" i="4"/>
  <c r="Q72" i="4"/>
  <c r="P72" i="4"/>
  <c r="Q71" i="4"/>
  <c r="P71" i="4"/>
  <c r="Q70" i="4"/>
  <c r="P70" i="4"/>
  <c r="Q69" i="4"/>
  <c r="P69" i="4"/>
  <c r="Q68" i="4"/>
  <c r="P68" i="4"/>
  <c r="Q67" i="4"/>
  <c r="P67" i="4"/>
  <c r="Q66" i="4"/>
  <c r="P66" i="4"/>
  <c r="Q65" i="4"/>
  <c r="P65" i="4"/>
  <c r="Q64" i="4"/>
  <c r="P64" i="4"/>
  <c r="Q63" i="4"/>
  <c r="P63" i="4"/>
  <c r="Q62" i="4"/>
  <c r="P62" i="4"/>
  <c r="Q61" i="4"/>
  <c r="P61" i="4"/>
  <c r="Q60" i="4"/>
  <c r="P60" i="4"/>
  <c r="Q59" i="4"/>
  <c r="P59" i="4"/>
  <c r="Q58" i="4"/>
  <c r="P58" i="4"/>
  <c r="Q57" i="4"/>
  <c r="P57" i="4"/>
  <c r="Q56" i="4"/>
  <c r="P56" i="4"/>
  <c r="Q55" i="4"/>
  <c r="P55" i="4"/>
  <c r="Q54" i="4"/>
  <c r="P54" i="4"/>
  <c r="Q53" i="4"/>
  <c r="P53" i="4"/>
  <c r="Q52" i="4"/>
  <c r="P52" i="4"/>
  <c r="Q51" i="4"/>
  <c r="P51" i="4"/>
  <c r="Q50" i="4"/>
  <c r="P50" i="4"/>
  <c r="Q49" i="4"/>
  <c r="P49" i="4"/>
  <c r="Q48" i="4"/>
  <c r="P48" i="4"/>
  <c r="Q47" i="4"/>
  <c r="P47" i="4"/>
  <c r="Q46" i="4"/>
  <c r="P46" i="4"/>
  <c r="Q45" i="4"/>
  <c r="P45" i="4"/>
  <c r="Q44" i="4"/>
  <c r="P44" i="4"/>
  <c r="Q43" i="4"/>
  <c r="P43" i="4"/>
  <c r="Q42" i="4"/>
  <c r="P42" i="4"/>
  <c r="Q41" i="4"/>
  <c r="P41" i="4"/>
  <c r="Q40" i="4"/>
  <c r="P40" i="4"/>
  <c r="Q39" i="4"/>
  <c r="P39" i="4"/>
  <c r="Q38" i="4"/>
  <c r="P38" i="4"/>
  <c r="Q37" i="4"/>
  <c r="P37" i="4"/>
  <c r="Q36" i="4"/>
  <c r="P36" i="4"/>
  <c r="Q35" i="4"/>
  <c r="P35" i="4"/>
  <c r="N321" i="4"/>
  <c r="M321" i="4"/>
  <c r="N320" i="4"/>
  <c r="M320" i="4"/>
  <c r="N319" i="4"/>
  <c r="M319" i="4"/>
  <c r="N318" i="4"/>
  <c r="M318" i="4"/>
  <c r="N317" i="4"/>
  <c r="M317" i="4"/>
  <c r="N316" i="4"/>
  <c r="M316" i="4"/>
  <c r="N315" i="4"/>
  <c r="M315" i="4"/>
  <c r="N314" i="4"/>
  <c r="M314" i="4"/>
  <c r="N313" i="4"/>
  <c r="M313" i="4"/>
  <c r="N312" i="4"/>
  <c r="M312" i="4"/>
  <c r="N311" i="4"/>
  <c r="M311" i="4"/>
  <c r="N310" i="4"/>
  <c r="M310" i="4"/>
  <c r="N309" i="4"/>
  <c r="M309" i="4"/>
  <c r="N308" i="4"/>
  <c r="M308" i="4"/>
  <c r="N307" i="4"/>
  <c r="M307" i="4"/>
  <c r="N306" i="4"/>
  <c r="M306" i="4"/>
  <c r="N305" i="4"/>
  <c r="M305" i="4"/>
  <c r="N304" i="4"/>
  <c r="M304" i="4"/>
  <c r="N303" i="4"/>
  <c r="M303" i="4"/>
  <c r="N302" i="4"/>
  <c r="M302" i="4"/>
  <c r="N301" i="4"/>
  <c r="M301" i="4"/>
  <c r="N300" i="4"/>
  <c r="M300" i="4"/>
  <c r="N299" i="4"/>
  <c r="M299" i="4"/>
  <c r="N298" i="4"/>
  <c r="M298" i="4"/>
  <c r="N297" i="4"/>
  <c r="M297" i="4"/>
  <c r="N296" i="4"/>
  <c r="M296" i="4"/>
  <c r="N295" i="4"/>
  <c r="M295" i="4"/>
  <c r="N294" i="4"/>
  <c r="M294" i="4"/>
  <c r="N293" i="4"/>
  <c r="M293" i="4"/>
  <c r="N292" i="4"/>
  <c r="M292" i="4"/>
  <c r="N291" i="4"/>
  <c r="M291" i="4"/>
  <c r="N290" i="4"/>
  <c r="M290" i="4"/>
  <c r="N289" i="4"/>
  <c r="M289" i="4"/>
  <c r="N288" i="4"/>
  <c r="M288" i="4"/>
  <c r="N287" i="4"/>
  <c r="M287" i="4"/>
  <c r="N286" i="4"/>
  <c r="M286" i="4"/>
  <c r="N285" i="4"/>
  <c r="M285" i="4"/>
  <c r="N284" i="4"/>
  <c r="M284" i="4"/>
  <c r="N283" i="4"/>
  <c r="M283" i="4"/>
  <c r="N282" i="4"/>
  <c r="M282" i="4"/>
  <c r="N281" i="4"/>
  <c r="M281" i="4"/>
  <c r="N280" i="4"/>
  <c r="M280" i="4"/>
  <c r="N279" i="4"/>
  <c r="M279" i="4"/>
  <c r="N278" i="4"/>
  <c r="M278" i="4"/>
  <c r="N277" i="4"/>
  <c r="M277" i="4"/>
  <c r="N276" i="4"/>
  <c r="M276" i="4"/>
  <c r="N275" i="4"/>
  <c r="M275" i="4"/>
  <c r="N274" i="4"/>
  <c r="M274" i="4"/>
  <c r="N273" i="4"/>
  <c r="M273" i="4"/>
  <c r="N272" i="4"/>
  <c r="M272" i="4"/>
  <c r="N271" i="4"/>
  <c r="M271" i="4"/>
  <c r="N270" i="4"/>
  <c r="M270" i="4"/>
  <c r="N269" i="4"/>
  <c r="M269" i="4"/>
  <c r="N268" i="4"/>
  <c r="M268" i="4"/>
  <c r="N267" i="4"/>
  <c r="M267" i="4"/>
  <c r="N266" i="4"/>
  <c r="M266" i="4"/>
  <c r="N265" i="4"/>
  <c r="M265" i="4"/>
  <c r="N264" i="4"/>
  <c r="M264" i="4"/>
  <c r="N263" i="4"/>
  <c r="M263" i="4"/>
  <c r="N262" i="4"/>
  <c r="M262" i="4"/>
  <c r="N261" i="4"/>
  <c r="M261" i="4"/>
  <c r="N260" i="4"/>
  <c r="M260" i="4"/>
  <c r="N259" i="4"/>
  <c r="M259" i="4"/>
  <c r="N258" i="4"/>
  <c r="M258" i="4"/>
  <c r="N257" i="4"/>
  <c r="M257" i="4"/>
  <c r="N256" i="4"/>
  <c r="M256" i="4"/>
  <c r="N255" i="4"/>
  <c r="M255" i="4"/>
  <c r="N254" i="4"/>
  <c r="M254" i="4"/>
  <c r="N253" i="4"/>
  <c r="M253" i="4"/>
  <c r="N252" i="4"/>
  <c r="M252" i="4"/>
  <c r="N251" i="4"/>
  <c r="M251" i="4"/>
  <c r="N250" i="4"/>
  <c r="M250" i="4"/>
  <c r="N249" i="4"/>
  <c r="M249" i="4"/>
  <c r="N248" i="4"/>
  <c r="M248" i="4"/>
  <c r="N247" i="4"/>
  <c r="M247" i="4"/>
  <c r="N246" i="4"/>
  <c r="M246" i="4"/>
  <c r="N245" i="4"/>
  <c r="M245" i="4"/>
  <c r="N244" i="4"/>
  <c r="M244" i="4"/>
  <c r="N243" i="4"/>
  <c r="M243" i="4"/>
  <c r="N242" i="4"/>
  <c r="M242" i="4"/>
  <c r="N241" i="4"/>
  <c r="M241" i="4"/>
  <c r="N240" i="4"/>
  <c r="M240" i="4"/>
  <c r="N239" i="4"/>
  <c r="M239" i="4"/>
  <c r="N238" i="4"/>
  <c r="M238" i="4"/>
  <c r="N237" i="4"/>
  <c r="M237" i="4"/>
  <c r="N236" i="4"/>
  <c r="M236" i="4"/>
  <c r="N235" i="4"/>
  <c r="M235" i="4"/>
  <c r="N234" i="4"/>
  <c r="M234" i="4"/>
  <c r="N233" i="4"/>
  <c r="M233" i="4"/>
  <c r="N232" i="4"/>
  <c r="M232" i="4"/>
  <c r="N231" i="4"/>
  <c r="M231" i="4"/>
  <c r="N230" i="4"/>
  <c r="M230" i="4"/>
  <c r="N229" i="4"/>
  <c r="M229" i="4"/>
  <c r="N228" i="4"/>
  <c r="M228" i="4"/>
  <c r="N227" i="4"/>
  <c r="M227" i="4"/>
  <c r="N226" i="4"/>
  <c r="M226" i="4"/>
  <c r="N225" i="4"/>
  <c r="M225" i="4"/>
  <c r="N224" i="4"/>
  <c r="M224" i="4"/>
  <c r="N223" i="4"/>
  <c r="M223" i="4"/>
  <c r="N222" i="4"/>
  <c r="M222" i="4"/>
  <c r="N221" i="4"/>
  <c r="M221" i="4"/>
  <c r="N220" i="4"/>
  <c r="M220" i="4"/>
  <c r="N219" i="4"/>
  <c r="M219" i="4"/>
  <c r="N218" i="4"/>
  <c r="M218" i="4"/>
  <c r="N217" i="4"/>
  <c r="M217" i="4"/>
  <c r="N216" i="4"/>
  <c r="M216" i="4"/>
  <c r="N215" i="4"/>
  <c r="M215" i="4"/>
  <c r="N214" i="4"/>
  <c r="M214" i="4"/>
  <c r="N213" i="4"/>
  <c r="M213" i="4"/>
  <c r="N212" i="4"/>
  <c r="M212" i="4"/>
  <c r="N211" i="4"/>
  <c r="M211" i="4"/>
  <c r="N210" i="4"/>
  <c r="M210" i="4"/>
  <c r="N209" i="4"/>
  <c r="M209" i="4"/>
  <c r="N208" i="4"/>
  <c r="M208" i="4"/>
  <c r="N207" i="4"/>
  <c r="M207" i="4"/>
  <c r="N206" i="4"/>
  <c r="M206" i="4"/>
  <c r="N205" i="4"/>
  <c r="M205" i="4"/>
  <c r="N204" i="4"/>
  <c r="M204" i="4"/>
  <c r="N203" i="4"/>
  <c r="M203" i="4"/>
  <c r="N202" i="4"/>
  <c r="M202" i="4"/>
  <c r="N201" i="4"/>
  <c r="M201" i="4"/>
  <c r="N200" i="4"/>
  <c r="M200" i="4"/>
  <c r="N199" i="4"/>
  <c r="M199" i="4"/>
  <c r="N198" i="4"/>
  <c r="M198" i="4"/>
  <c r="N197" i="4"/>
  <c r="M197" i="4"/>
  <c r="N196" i="4"/>
  <c r="M196" i="4"/>
  <c r="N195" i="4"/>
  <c r="M195" i="4"/>
  <c r="N194" i="4"/>
  <c r="M194" i="4"/>
  <c r="N193" i="4"/>
  <c r="M193" i="4"/>
  <c r="N192" i="4"/>
  <c r="M192" i="4"/>
  <c r="N191" i="4"/>
  <c r="M191" i="4"/>
  <c r="N190" i="4"/>
  <c r="M190" i="4"/>
  <c r="N189" i="4"/>
  <c r="M189" i="4"/>
  <c r="N188" i="4"/>
  <c r="M188" i="4"/>
  <c r="N187" i="4"/>
  <c r="M187" i="4"/>
  <c r="N186" i="4"/>
  <c r="M186" i="4"/>
  <c r="N185" i="4"/>
  <c r="M185" i="4"/>
  <c r="N184" i="4"/>
  <c r="M184" i="4"/>
  <c r="N183" i="4"/>
  <c r="M183" i="4"/>
  <c r="N182" i="4"/>
  <c r="M182" i="4"/>
  <c r="N181" i="4"/>
  <c r="M181" i="4"/>
  <c r="N180" i="4"/>
  <c r="M180" i="4"/>
  <c r="N179" i="4"/>
  <c r="M179" i="4"/>
  <c r="N178" i="4"/>
  <c r="M178" i="4"/>
  <c r="N177" i="4"/>
  <c r="M177" i="4"/>
  <c r="N176" i="4"/>
  <c r="M176" i="4"/>
  <c r="N175" i="4"/>
  <c r="M175" i="4"/>
  <c r="N174" i="4"/>
  <c r="M174" i="4"/>
  <c r="N173" i="4"/>
  <c r="M173" i="4"/>
  <c r="N172" i="4"/>
  <c r="M172" i="4"/>
  <c r="N171" i="4"/>
  <c r="M171" i="4"/>
  <c r="N170" i="4"/>
  <c r="M170" i="4"/>
  <c r="N169" i="4"/>
  <c r="M169" i="4"/>
  <c r="N168" i="4"/>
  <c r="M168" i="4"/>
  <c r="N167" i="4"/>
  <c r="M167" i="4"/>
  <c r="N166" i="4"/>
  <c r="M166" i="4"/>
  <c r="N165" i="4"/>
  <c r="M165" i="4"/>
  <c r="N164" i="4"/>
  <c r="M164" i="4"/>
  <c r="N163" i="4"/>
  <c r="M163" i="4"/>
  <c r="N162" i="4"/>
  <c r="M162" i="4"/>
  <c r="N161" i="4"/>
  <c r="M161" i="4"/>
  <c r="N160" i="4"/>
  <c r="M160" i="4"/>
  <c r="N159" i="4"/>
  <c r="M159" i="4"/>
  <c r="N158" i="4"/>
  <c r="M158" i="4"/>
  <c r="N157" i="4"/>
  <c r="M157" i="4"/>
  <c r="N156" i="4"/>
  <c r="M156" i="4"/>
  <c r="N155" i="4"/>
  <c r="M155" i="4"/>
  <c r="N154" i="4"/>
  <c r="M154" i="4"/>
  <c r="N153" i="4"/>
  <c r="M153" i="4"/>
  <c r="N152" i="4"/>
  <c r="M152" i="4"/>
  <c r="N151" i="4"/>
  <c r="M151" i="4"/>
  <c r="N150" i="4"/>
  <c r="M150" i="4"/>
  <c r="N149" i="4"/>
  <c r="M149" i="4"/>
  <c r="N148" i="4"/>
  <c r="M148" i="4"/>
  <c r="N147" i="4"/>
  <c r="M147" i="4"/>
  <c r="N146" i="4"/>
  <c r="M146" i="4"/>
  <c r="N145" i="4"/>
  <c r="M145" i="4"/>
  <c r="N144" i="4"/>
  <c r="M144" i="4"/>
  <c r="N143" i="4"/>
  <c r="M143" i="4"/>
  <c r="N142" i="4"/>
  <c r="M142" i="4"/>
  <c r="N141" i="4"/>
  <c r="M141" i="4"/>
  <c r="N140" i="4"/>
  <c r="M140" i="4"/>
  <c r="N139" i="4"/>
  <c r="M139" i="4"/>
  <c r="N138" i="4"/>
  <c r="M138" i="4"/>
  <c r="N137" i="4"/>
  <c r="M137" i="4"/>
  <c r="N136" i="4"/>
  <c r="M136" i="4"/>
  <c r="N135" i="4"/>
  <c r="M135" i="4"/>
  <c r="N134" i="4"/>
  <c r="M134" i="4"/>
  <c r="N133" i="4"/>
  <c r="M133" i="4"/>
  <c r="N132" i="4"/>
  <c r="M132" i="4"/>
  <c r="N131" i="4"/>
  <c r="M131" i="4"/>
  <c r="N130" i="4"/>
  <c r="M130" i="4"/>
  <c r="N129" i="4"/>
  <c r="M129" i="4"/>
  <c r="N128" i="4"/>
  <c r="M128" i="4"/>
  <c r="N127" i="4"/>
  <c r="M127" i="4"/>
  <c r="N126" i="4"/>
  <c r="M126" i="4"/>
  <c r="N125" i="4"/>
  <c r="M125" i="4"/>
  <c r="N124" i="4"/>
  <c r="M124" i="4"/>
  <c r="N123" i="4"/>
  <c r="M123" i="4"/>
  <c r="N122" i="4"/>
  <c r="M122" i="4"/>
  <c r="N121" i="4"/>
  <c r="M121" i="4"/>
  <c r="N120" i="4"/>
  <c r="M120" i="4"/>
  <c r="N119" i="4"/>
  <c r="M119" i="4"/>
  <c r="N118" i="4"/>
  <c r="M118" i="4"/>
  <c r="N117" i="4"/>
  <c r="M117" i="4"/>
  <c r="N116" i="4"/>
  <c r="M116" i="4"/>
  <c r="N115" i="4"/>
  <c r="M115" i="4"/>
  <c r="N114" i="4"/>
  <c r="M114" i="4"/>
  <c r="N113" i="4"/>
  <c r="M113" i="4"/>
  <c r="N112" i="4"/>
  <c r="M112" i="4"/>
  <c r="N111" i="4"/>
  <c r="M111" i="4"/>
  <c r="N110" i="4"/>
  <c r="M110" i="4"/>
  <c r="N109" i="4"/>
  <c r="M109" i="4"/>
  <c r="N108" i="4"/>
  <c r="M108" i="4"/>
  <c r="N107" i="4"/>
  <c r="M107" i="4"/>
  <c r="N106" i="4"/>
  <c r="M106" i="4"/>
  <c r="N105" i="4"/>
  <c r="M105" i="4"/>
  <c r="N104" i="4"/>
  <c r="M104" i="4"/>
  <c r="N103" i="4"/>
  <c r="M103" i="4"/>
  <c r="N102" i="4"/>
  <c r="M102" i="4"/>
  <c r="N101" i="4"/>
  <c r="M101" i="4"/>
  <c r="N100" i="4"/>
  <c r="M100" i="4"/>
  <c r="N99" i="4"/>
  <c r="M99" i="4"/>
  <c r="N98" i="4"/>
  <c r="M98" i="4"/>
  <c r="N97" i="4"/>
  <c r="M97" i="4"/>
  <c r="N96" i="4"/>
  <c r="M96" i="4"/>
  <c r="N95" i="4"/>
  <c r="M95" i="4"/>
  <c r="N94" i="4"/>
  <c r="M94" i="4"/>
  <c r="N93" i="4"/>
  <c r="M93" i="4"/>
  <c r="N92" i="4"/>
  <c r="M92" i="4"/>
  <c r="N91" i="4"/>
  <c r="M91" i="4"/>
  <c r="N90" i="4"/>
  <c r="M90" i="4"/>
  <c r="N89" i="4"/>
  <c r="M89" i="4"/>
  <c r="N88" i="4"/>
  <c r="M88" i="4"/>
  <c r="N87" i="4"/>
  <c r="M87" i="4"/>
  <c r="N86" i="4"/>
  <c r="M86" i="4"/>
  <c r="N85" i="4"/>
  <c r="M85" i="4"/>
  <c r="N84" i="4"/>
  <c r="M84" i="4"/>
  <c r="N83" i="4"/>
  <c r="M83" i="4"/>
  <c r="N82" i="4"/>
  <c r="M82" i="4"/>
  <c r="N81" i="4"/>
  <c r="M81" i="4"/>
  <c r="N80" i="4"/>
  <c r="M80" i="4"/>
  <c r="N79" i="4"/>
  <c r="M79" i="4"/>
  <c r="N78" i="4"/>
  <c r="M78" i="4"/>
  <c r="N77" i="4"/>
  <c r="M77" i="4"/>
  <c r="N76" i="4"/>
  <c r="M76" i="4"/>
  <c r="N75" i="4"/>
  <c r="M75" i="4"/>
  <c r="N74" i="4"/>
  <c r="M74" i="4"/>
  <c r="N73" i="4"/>
  <c r="M73" i="4"/>
  <c r="N72" i="4"/>
  <c r="M72" i="4"/>
  <c r="N71" i="4"/>
  <c r="M71" i="4"/>
  <c r="N70" i="4"/>
  <c r="M70" i="4"/>
  <c r="N69" i="4"/>
  <c r="M69" i="4"/>
  <c r="N68" i="4"/>
  <c r="M68" i="4"/>
  <c r="N67" i="4"/>
  <c r="M67" i="4"/>
  <c r="N66" i="4"/>
  <c r="M66" i="4"/>
  <c r="N65" i="4"/>
  <c r="M65" i="4"/>
  <c r="N64" i="4"/>
  <c r="M64" i="4"/>
  <c r="N63" i="4"/>
  <c r="M63" i="4"/>
  <c r="N62" i="4"/>
  <c r="M62" i="4"/>
  <c r="N61" i="4"/>
  <c r="M61" i="4"/>
  <c r="N60" i="4"/>
  <c r="M60" i="4"/>
  <c r="N59" i="4"/>
  <c r="M59" i="4"/>
  <c r="N58" i="4"/>
  <c r="M58" i="4"/>
  <c r="N57" i="4"/>
  <c r="M57" i="4"/>
  <c r="N56" i="4"/>
  <c r="M56" i="4"/>
  <c r="N55" i="4"/>
  <c r="M55" i="4"/>
  <c r="N54" i="4"/>
  <c r="M54" i="4"/>
  <c r="N53" i="4"/>
  <c r="M53" i="4"/>
  <c r="N52" i="4"/>
  <c r="M52" i="4"/>
  <c r="N51" i="4"/>
  <c r="M51" i="4"/>
  <c r="N50" i="4"/>
  <c r="M50" i="4"/>
  <c r="N49" i="4"/>
  <c r="M49" i="4"/>
  <c r="N48" i="4"/>
  <c r="M48" i="4"/>
  <c r="N47" i="4"/>
  <c r="M47" i="4"/>
  <c r="N46" i="4"/>
  <c r="M46" i="4"/>
  <c r="N45" i="4"/>
  <c r="M45" i="4"/>
  <c r="N44" i="4"/>
  <c r="M44" i="4"/>
  <c r="N43" i="4"/>
  <c r="M43" i="4"/>
  <c r="N42" i="4"/>
  <c r="M42" i="4"/>
  <c r="N41" i="4"/>
  <c r="M41" i="4"/>
  <c r="N40" i="4"/>
  <c r="M40" i="4"/>
  <c r="N39" i="4"/>
  <c r="M39" i="4"/>
  <c r="N38" i="4"/>
  <c r="M38" i="4"/>
  <c r="N37" i="4"/>
  <c r="M37" i="4"/>
  <c r="N36" i="4"/>
  <c r="M36" i="4"/>
  <c r="N35" i="4"/>
  <c r="M35" i="4"/>
  <c r="O321" i="3"/>
  <c r="N321" i="3"/>
  <c r="O320" i="3"/>
  <c r="N320" i="3"/>
  <c r="O319" i="3"/>
  <c r="N319" i="3"/>
  <c r="O318" i="3"/>
  <c r="N318" i="3"/>
  <c r="O317" i="3"/>
  <c r="N317" i="3"/>
  <c r="O316" i="3"/>
  <c r="N316" i="3"/>
  <c r="O315" i="3"/>
  <c r="N315" i="3"/>
  <c r="O314" i="3"/>
  <c r="N314" i="3"/>
  <c r="O313" i="3"/>
  <c r="N313" i="3"/>
  <c r="O312" i="3"/>
  <c r="N312" i="3"/>
  <c r="O311" i="3"/>
  <c r="N311" i="3"/>
  <c r="O310" i="3"/>
  <c r="N310" i="3"/>
  <c r="O309" i="3"/>
  <c r="N309" i="3"/>
  <c r="O308" i="3"/>
  <c r="N308" i="3"/>
  <c r="O307" i="3"/>
  <c r="N307" i="3"/>
  <c r="O306" i="3"/>
  <c r="N306" i="3"/>
  <c r="O305" i="3"/>
  <c r="N305" i="3"/>
  <c r="O304" i="3"/>
  <c r="N304" i="3"/>
  <c r="O303" i="3"/>
  <c r="N303" i="3"/>
  <c r="O302" i="3"/>
  <c r="N302" i="3"/>
  <c r="O301" i="3"/>
  <c r="N301" i="3"/>
  <c r="O300" i="3"/>
  <c r="N300" i="3"/>
  <c r="O299" i="3"/>
  <c r="N299" i="3"/>
  <c r="O298" i="3"/>
  <c r="N298" i="3"/>
  <c r="O297" i="3"/>
  <c r="N297" i="3"/>
  <c r="O296" i="3"/>
  <c r="N296" i="3"/>
  <c r="O295" i="3"/>
  <c r="N295" i="3"/>
  <c r="O294" i="3"/>
  <c r="N294" i="3"/>
  <c r="O293" i="3"/>
  <c r="N293" i="3"/>
  <c r="O292" i="3"/>
  <c r="N292" i="3"/>
  <c r="O291" i="3"/>
  <c r="N291" i="3"/>
  <c r="O290" i="3"/>
  <c r="N290" i="3"/>
  <c r="O289" i="3"/>
  <c r="N289" i="3"/>
  <c r="O288" i="3"/>
  <c r="N288" i="3"/>
  <c r="O287" i="3"/>
  <c r="N287" i="3"/>
  <c r="O286" i="3"/>
  <c r="N286" i="3"/>
  <c r="O285" i="3"/>
  <c r="N285" i="3"/>
  <c r="O284" i="3"/>
  <c r="N284" i="3"/>
  <c r="O283" i="3"/>
  <c r="N283" i="3"/>
  <c r="O282" i="3"/>
  <c r="N282" i="3"/>
  <c r="O281" i="3"/>
  <c r="N281" i="3"/>
  <c r="O280" i="3"/>
  <c r="N280" i="3"/>
  <c r="O279" i="3"/>
  <c r="N279" i="3"/>
  <c r="O278" i="3"/>
  <c r="N278" i="3"/>
  <c r="O277" i="3"/>
  <c r="N277" i="3"/>
  <c r="O276" i="3"/>
  <c r="N276" i="3"/>
  <c r="O275" i="3"/>
  <c r="N275" i="3"/>
  <c r="O274" i="3"/>
  <c r="N274" i="3"/>
  <c r="O273" i="3"/>
  <c r="N273" i="3"/>
  <c r="O272" i="3"/>
  <c r="N272" i="3"/>
  <c r="O271" i="3"/>
  <c r="N271" i="3"/>
  <c r="O270" i="3"/>
  <c r="N270" i="3"/>
  <c r="O269" i="3"/>
  <c r="N269" i="3"/>
  <c r="O268" i="3"/>
  <c r="N268" i="3"/>
  <c r="O267" i="3"/>
  <c r="N267" i="3"/>
  <c r="O266" i="3"/>
  <c r="N266" i="3"/>
  <c r="O265" i="3"/>
  <c r="N265" i="3"/>
  <c r="O264" i="3"/>
  <c r="N264" i="3"/>
  <c r="O263" i="3"/>
  <c r="N263" i="3"/>
  <c r="O262" i="3"/>
  <c r="N262" i="3"/>
  <c r="O261" i="3"/>
  <c r="N261" i="3"/>
  <c r="O260" i="3"/>
  <c r="N260" i="3"/>
  <c r="O259" i="3"/>
  <c r="N259" i="3"/>
  <c r="O258" i="3"/>
  <c r="N258" i="3"/>
  <c r="O257" i="3"/>
  <c r="N257" i="3"/>
  <c r="O256" i="3"/>
  <c r="N256" i="3"/>
  <c r="O255" i="3"/>
  <c r="N255" i="3"/>
  <c r="O254" i="3"/>
  <c r="N254" i="3"/>
  <c r="O253" i="3"/>
  <c r="N253" i="3"/>
  <c r="O252" i="3"/>
  <c r="N252" i="3"/>
  <c r="O251" i="3"/>
  <c r="N251" i="3"/>
  <c r="O250" i="3"/>
  <c r="N250" i="3"/>
  <c r="O249" i="3"/>
  <c r="N249" i="3"/>
  <c r="O248" i="3"/>
  <c r="N248" i="3"/>
  <c r="O247" i="3"/>
  <c r="N247" i="3"/>
  <c r="O246" i="3"/>
  <c r="N246" i="3"/>
  <c r="O245" i="3"/>
  <c r="N245" i="3"/>
  <c r="O244" i="3"/>
  <c r="N244" i="3"/>
  <c r="O243" i="3"/>
  <c r="N243" i="3"/>
  <c r="O242" i="3"/>
  <c r="N242" i="3"/>
  <c r="O241" i="3"/>
  <c r="N241" i="3"/>
  <c r="O240" i="3"/>
  <c r="N240" i="3"/>
  <c r="O239" i="3"/>
  <c r="N239" i="3"/>
  <c r="O238" i="3"/>
  <c r="N238" i="3"/>
  <c r="O237" i="3"/>
  <c r="N237" i="3"/>
  <c r="O236" i="3"/>
  <c r="N236" i="3"/>
  <c r="O235" i="3"/>
  <c r="N235" i="3"/>
  <c r="O234" i="3"/>
  <c r="N234" i="3"/>
  <c r="O233" i="3"/>
  <c r="N233" i="3"/>
  <c r="O232" i="3"/>
  <c r="N232" i="3"/>
  <c r="O231" i="3"/>
  <c r="N231" i="3"/>
  <c r="O230" i="3"/>
  <c r="N230" i="3"/>
  <c r="O229" i="3"/>
  <c r="N229" i="3"/>
  <c r="O228" i="3"/>
  <c r="N228" i="3"/>
  <c r="O227" i="3"/>
  <c r="N227" i="3"/>
  <c r="O226" i="3"/>
  <c r="N226" i="3"/>
  <c r="O225" i="3"/>
  <c r="N225" i="3"/>
  <c r="O224" i="3"/>
  <c r="N224" i="3"/>
  <c r="O223" i="3"/>
  <c r="N223" i="3"/>
  <c r="O222" i="3"/>
  <c r="N222" i="3"/>
  <c r="O221" i="3"/>
  <c r="N221" i="3"/>
  <c r="O220" i="3"/>
  <c r="N220" i="3"/>
  <c r="O219" i="3"/>
  <c r="N219" i="3"/>
  <c r="O218" i="3"/>
  <c r="N218" i="3"/>
  <c r="O217" i="3"/>
  <c r="N217" i="3"/>
  <c r="O216" i="3"/>
  <c r="N216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O215" i="3"/>
  <c r="N215" i="3"/>
  <c r="O214" i="3"/>
  <c r="N214" i="3"/>
  <c r="O213" i="3"/>
  <c r="N213" i="3"/>
  <c r="O212" i="3"/>
  <c r="N212" i="3"/>
  <c r="O211" i="3"/>
  <c r="N211" i="3"/>
  <c r="O210" i="3"/>
  <c r="N210" i="3"/>
  <c r="O209" i="3"/>
  <c r="N209" i="3"/>
  <c r="O208" i="3"/>
  <c r="N208" i="3"/>
  <c r="O207" i="3"/>
  <c r="N207" i="3"/>
  <c r="O206" i="3"/>
  <c r="N206" i="3"/>
  <c r="O205" i="3"/>
  <c r="N205" i="3"/>
  <c r="O204" i="3"/>
  <c r="N204" i="3"/>
  <c r="O203" i="3"/>
  <c r="N203" i="3"/>
  <c r="O202" i="3"/>
  <c r="N202" i="3"/>
  <c r="O201" i="3"/>
  <c r="N201" i="3"/>
  <c r="O200" i="3"/>
  <c r="N200" i="3"/>
  <c r="O199" i="3"/>
  <c r="N199" i="3"/>
  <c r="O198" i="3"/>
  <c r="N198" i="3"/>
  <c r="O197" i="3"/>
  <c r="N197" i="3"/>
  <c r="N196" i="3"/>
  <c r="O195" i="3"/>
  <c r="O196" i="3" s="1"/>
  <c r="N195" i="3"/>
  <c r="O194" i="3"/>
  <c r="N194" i="3"/>
  <c r="O193" i="3"/>
  <c r="N193" i="3"/>
  <c r="O192" i="3"/>
  <c r="N192" i="3"/>
  <c r="O191" i="3"/>
  <c r="N191" i="3"/>
  <c r="O190" i="3"/>
  <c r="N190" i="3"/>
  <c r="O189" i="3"/>
  <c r="N189" i="3"/>
  <c r="O188" i="3"/>
  <c r="N188" i="3"/>
  <c r="O187" i="3"/>
  <c r="N187" i="3"/>
  <c r="O186" i="3"/>
  <c r="N186" i="3"/>
  <c r="O185" i="3"/>
  <c r="N185" i="3"/>
  <c r="O184" i="3"/>
  <c r="N184" i="3"/>
  <c r="O183" i="3"/>
  <c r="N183" i="3"/>
  <c r="O182" i="3"/>
  <c r="N182" i="3"/>
  <c r="O181" i="3"/>
  <c r="N181" i="3"/>
  <c r="O180" i="3"/>
  <c r="N180" i="3"/>
  <c r="O179" i="3"/>
  <c r="N179" i="3"/>
  <c r="O178" i="3"/>
  <c r="N178" i="3"/>
  <c r="O177" i="3"/>
  <c r="N177" i="3"/>
  <c r="O176" i="3"/>
  <c r="N176" i="3"/>
  <c r="O175" i="3"/>
  <c r="N175" i="3"/>
  <c r="O174" i="3"/>
  <c r="N174" i="3"/>
  <c r="O173" i="3"/>
  <c r="N173" i="3"/>
  <c r="O172" i="3"/>
  <c r="N172" i="3"/>
  <c r="O171" i="3"/>
  <c r="N171" i="3"/>
  <c r="O170" i="3"/>
  <c r="N170" i="3"/>
  <c r="O169" i="3"/>
  <c r="N169" i="3"/>
  <c r="O168" i="3"/>
  <c r="N168" i="3"/>
  <c r="O167" i="3"/>
  <c r="N167" i="3"/>
  <c r="O166" i="3"/>
  <c r="N166" i="3"/>
  <c r="O165" i="3"/>
  <c r="N165" i="3"/>
  <c r="O164" i="3"/>
  <c r="N164" i="3"/>
  <c r="O163" i="3"/>
  <c r="N163" i="3"/>
  <c r="O162" i="3"/>
  <c r="N162" i="3"/>
  <c r="O161" i="3"/>
  <c r="N161" i="3"/>
  <c r="O160" i="3"/>
  <c r="N160" i="3"/>
  <c r="O159" i="3"/>
  <c r="N159" i="3"/>
  <c r="O158" i="3"/>
  <c r="N158" i="3"/>
  <c r="O157" i="3"/>
  <c r="N157" i="3"/>
  <c r="O156" i="3"/>
  <c r="N156" i="3"/>
  <c r="O155" i="3"/>
  <c r="N155" i="3"/>
  <c r="O154" i="3"/>
  <c r="N154" i="3"/>
  <c r="O153" i="3"/>
  <c r="N153" i="3"/>
  <c r="O152" i="3"/>
  <c r="N152" i="3"/>
  <c r="O151" i="3"/>
  <c r="N151" i="3"/>
  <c r="O150" i="3"/>
  <c r="N150" i="3"/>
  <c r="O149" i="3"/>
  <c r="N149" i="3"/>
  <c r="O148" i="3"/>
  <c r="N148" i="3"/>
  <c r="O147" i="3"/>
  <c r="N147" i="3"/>
  <c r="O146" i="3"/>
  <c r="N146" i="3"/>
  <c r="O145" i="3"/>
  <c r="N145" i="3"/>
  <c r="O144" i="3"/>
  <c r="N144" i="3"/>
  <c r="O143" i="3"/>
  <c r="N143" i="3"/>
  <c r="O142" i="3"/>
  <c r="N142" i="3"/>
  <c r="O141" i="3"/>
  <c r="N141" i="3"/>
  <c r="O140" i="3"/>
  <c r="N140" i="3"/>
  <c r="O139" i="3"/>
  <c r="N139" i="3"/>
  <c r="O138" i="3"/>
  <c r="N138" i="3"/>
  <c r="O137" i="3"/>
  <c r="N137" i="3"/>
  <c r="O136" i="3"/>
  <c r="N136" i="3"/>
  <c r="O135" i="3"/>
  <c r="N135" i="3"/>
  <c r="O134" i="3"/>
  <c r="N134" i="3"/>
  <c r="O133" i="3"/>
  <c r="N133" i="3"/>
  <c r="O132" i="3"/>
  <c r="N132" i="3"/>
  <c r="O131" i="3"/>
  <c r="N131" i="3"/>
  <c r="O130" i="3"/>
  <c r="N130" i="3"/>
  <c r="O129" i="3"/>
  <c r="N129" i="3"/>
  <c r="O128" i="3"/>
  <c r="N128" i="3"/>
  <c r="O127" i="3"/>
  <c r="N127" i="3"/>
  <c r="O126" i="3"/>
  <c r="N126" i="3"/>
  <c r="O125" i="3"/>
  <c r="N125" i="3"/>
  <c r="O124" i="3"/>
  <c r="N124" i="3"/>
  <c r="O123" i="3"/>
  <c r="N123" i="3"/>
  <c r="O122" i="3"/>
  <c r="N122" i="3"/>
  <c r="O121" i="3"/>
  <c r="N121" i="3"/>
  <c r="O120" i="3"/>
  <c r="N120" i="3"/>
  <c r="O119" i="3"/>
  <c r="N119" i="3"/>
  <c r="O118" i="3"/>
  <c r="N118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O22" i="3"/>
  <c r="N22" i="3"/>
  <c r="O14" i="3"/>
  <c r="M20" i="6"/>
  <c r="L20" i="6"/>
  <c r="C20" i="10"/>
  <c r="F20" i="10" s="1"/>
  <c r="C19" i="10"/>
  <c r="F19" i="10" s="1"/>
  <c r="C18" i="10"/>
  <c r="F18" i="10" s="1"/>
  <c r="C17" i="10"/>
  <c r="F17" i="10" s="1"/>
  <c r="C16" i="10"/>
  <c r="F16" i="10" s="1"/>
  <c r="C15" i="10"/>
  <c r="D15" i="10" s="1"/>
  <c r="C14" i="10"/>
  <c r="D14" i="10" s="1"/>
  <c r="C13" i="10"/>
  <c r="D13" i="10" s="1"/>
  <c r="C12" i="10"/>
  <c r="F12" i="10" s="1"/>
  <c r="C11" i="10"/>
  <c r="F11" i="10" s="1"/>
  <c r="C10" i="10"/>
  <c r="F10" i="10" s="1"/>
  <c r="C9" i="10"/>
  <c r="F9" i="10" s="1"/>
  <c r="C8" i="10"/>
  <c r="F8" i="10" s="1"/>
  <c r="C7" i="10"/>
  <c r="D7" i="10" s="1"/>
  <c r="K13" i="4"/>
  <c r="O13" i="4"/>
  <c r="M13" i="4"/>
  <c r="N34" i="4"/>
  <c r="Q34" i="4"/>
  <c r="P22" i="4"/>
  <c r="P24" i="4"/>
  <c r="P34" i="4"/>
  <c r="P33" i="4"/>
  <c r="P32" i="4"/>
  <c r="P31" i="4"/>
  <c r="P30" i="4"/>
  <c r="P29" i="4"/>
  <c r="P28" i="4"/>
  <c r="P27" i="4"/>
  <c r="P26" i="4"/>
  <c r="P25" i="4"/>
  <c r="P23" i="4"/>
  <c r="M34" i="4"/>
  <c r="N25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D18" i="10" l="1"/>
  <c r="D19" i="10"/>
  <c r="D20" i="10"/>
  <c r="D8" i="10"/>
  <c r="D9" i="10"/>
  <c r="D17" i="10"/>
  <c r="D10" i="10"/>
  <c r="D11" i="10"/>
  <c r="D12" i="10"/>
  <c r="D16" i="10"/>
  <c r="F13" i="10"/>
  <c r="F7" i="10"/>
  <c r="F15" i="10"/>
  <c r="F14" i="10"/>
  <c r="P16" i="4"/>
  <c r="L16" i="4"/>
  <c r="N16" i="4"/>
  <c r="L21" i="6" s="1"/>
  <c r="C17" i="4"/>
  <c r="S22" i="4" l="1" a="1"/>
  <c r="S22" i="4" s="1"/>
  <c r="R13" i="4"/>
  <c r="M21" i="6"/>
  <c r="E6" i="10"/>
  <c r="E8" i="10" s="1"/>
  <c r="E19" i="10" l="1"/>
  <c r="E20" i="10"/>
  <c r="E13" i="10"/>
  <c r="E14" i="10"/>
  <c r="E17" i="10"/>
  <c r="E9" i="10"/>
  <c r="E18" i="10"/>
  <c r="E11" i="10"/>
  <c r="E15" i="10"/>
  <c r="E7" i="10"/>
  <c r="E10" i="10"/>
  <c r="E12" i="10"/>
  <c r="E16" i="10"/>
  <c r="O117" i="3" l="1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Q30" i="4" s="1"/>
  <c r="N31" i="3"/>
  <c r="Q32" i="4" s="1"/>
  <c r="N30" i="3"/>
  <c r="Q31" i="4" s="1"/>
  <c r="N29" i="3"/>
  <c r="Q27" i="4" s="1"/>
  <c r="N28" i="3"/>
  <c r="Q25" i="4" s="1"/>
  <c r="N27" i="3"/>
  <c r="Q33" i="4" s="1"/>
  <c r="N26" i="3"/>
  <c r="N24" i="3"/>
  <c r="N23" i="3"/>
  <c r="Q29" i="4" s="1"/>
  <c r="O23" i="3"/>
  <c r="O24" i="3" s="1"/>
  <c r="M9" i="3"/>
  <c r="M10" i="3" s="1"/>
  <c r="K9" i="3"/>
  <c r="L10" i="3" s="1"/>
  <c r="O9" i="3"/>
  <c r="L22" i="3" s="1"/>
  <c r="K14" i="3"/>
  <c r="M16" i="6"/>
  <c r="M15" i="6"/>
  <c r="M14" i="6"/>
  <c r="M13" i="6"/>
  <c r="M12" i="6"/>
  <c r="M11" i="6"/>
  <c r="L16" i="6"/>
  <c r="L15" i="6"/>
  <c r="L14" i="6"/>
  <c r="L13" i="6"/>
  <c r="L12" i="6"/>
  <c r="L11" i="6"/>
  <c r="M10" i="6"/>
  <c r="L10" i="6"/>
  <c r="P5" i="6"/>
  <c r="P6" i="6" s="1"/>
  <c r="C10" i="3" s="1" a="1"/>
  <c r="D10" i="3" s="1"/>
  <c r="M14" i="3" l="1"/>
  <c r="Q28" i="4"/>
  <c r="Q23" i="4"/>
  <c r="Q26" i="4"/>
  <c r="L27" i="3"/>
  <c r="M31" i="4"/>
  <c r="N31" i="4" s="1"/>
  <c r="M30" i="4"/>
  <c r="N30" i="4" s="1"/>
  <c r="L33" i="3"/>
  <c r="M32" i="4"/>
  <c r="N32" i="4" s="1"/>
  <c r="L31" i="3"/>
  <c r="L30" i="3"/>
  <c r="M29" i="4"/>
  <c r="N29" i="4" s="1"/>
  <c r="M33" i="4"/>
  <c r="N33" i="4" s="1"/>
  <c r="L32" i="3"/>
  <c r="L29" i="3"/>
  <c r="L28" i="3"/>
  <c r="Q24" i="4"/>
  <c r="M28" i="4"/>
  <c r="N28" i="4" s="1"/>
  <c r="M22" i="4"/>
  <c r="N22" i="4" s="1"/>
  <c r="Q22" i="4"/>
  <c r="P24" i="6"/>
  <c r="C10" i="4" a="1"/>
  <c r="M26" i="4"/>
  <c r="N26" i="4" s="1"/>
  <c r="L24" i="3"/>
  <c r="M25" i="4"/>
  <c r="N25" i="4" s="1"/>
  <c r="L23" i="3"/>
  <c r="M24" i="4"/>
  <c r="N24" i="4" s="1"/>
  <c r="M27" i="4"/>
  <c r="N27" i="4" s="1"/>
  <c r="M23" i="4"/>
  <c r="N23" i="4" s="1"/>
  <c r="L26" i="3"/>
  <c r="L25" i="3"/>
  <c r="O25" i="3"/>
  <c r="O26" i="3" s="1"/>
  <c r="O27" i="3" s="1"/>
  <c r="O28" i="3" s="1"/>
  <c r="O29" i="3" s="1"/>
  <c r="O30" i="3" s="1"/>
  <c r="O31" i="3" s="1"/>
  <c r="O32" i="3" s="1"/>
  <c r="O33" i="3" s="1"/>
  <c r="O34" i="3" s="1"/>
  <c r="O35" i="3" s="1"/>
  <c r="O36" i="3" s="1"/>
  <c r="O37" i="3" s="1"/>
  <c r="O38" i="3" s="1"/>
  <c r="O39" i="3" s="1"/>
  <c r="N10" i="3"/>
  <c r="Q14" i="3"/>
  <c r="O10" i="3"/>
  <c r="P10" i="3"/>
  <c r="K10" i="3"/>
  <c r="G14" i="3"/>
  <c r="C10" i="3"/>
  <c r="D12" i="3"/>
  <c r="D13" i="3"/>
  <c r="E15" i="3"/>
  <c r="D14" i="3"/>
  <c r="C13" i="3"/>
  <c r="I11" i="3"/>
  <c r="H10" i="3"/>
  <c r="D11" i="3"/>
  <c r="E13" i="3"/>
  <c r="I10" i="3"/>
  <c r="D15" i="3"/>
  <c r="C14" i="3"/>
  <c r="I12" i="3"/>
  <c r="H11" i="3"/>
  <c r="G10" i="3"/>
  <c r="H15" i="3"/>
  <c r="E12" i="3"/>
  <c r="G15" i="3"/>
  <c r="C11" i="3"/>
  <c r="C12" i="3"/>
  <c r="C15" i="3"/>
  <c r="I13" i="3"/>
  <c r="H12" i="3"/>
  <c r="G11" i="3"/>
  <c r="F10" i="3"/>
  <c r="F13" i="3"/>
  <c r="F14" i="3"/>
  <c r="F15" i="3"/>
  <c r="I14" i="3"/>
  <c r="H13" i="3"/>
  <c r="G12" i="3"/>
  <c r="F11" i="3"/>
  <c r="E10" i="3"/>
  <c r="E14" i="3"/>
  <c r="I15" i="3"/>
  <c r="H14" i="3"/>
  <c r="G13" i="3"/>
  <c r="F12" i="3"/>
  <c r="E11" i="3"/>
  <c r="P7" i="6"/>
  <c r="I15" i="4" l="1"/>
  <c r="I13" i="4"/>
  <c r="F11" i="4"/>
  <c r="C12" i="4"/>
  <c r="E12" i="4"/>
  <c r="E11" i="4"/>
  <c r="H11" i="4"/>
  <c r="I14" i="4"/>
  <c r="D13" i="4"/>
  <c r="F13" i="4"/>
  <c r="F12" i="4"/>
  <c r="D15" i="4"/>
  <c r="G11" i="4"/>
  <c r="E14" i="4"/>
  <c r="G14" i="4"/>
  <c r="G13" i="4"/>
  <c r="E10" i="4"/>
  <c r="H10" i="4"/>
  <c r="C15" i="4"/>
  <c r="F15" i="4"/>
  <c r="H15" i="4"/>
  <c r="H14" i="4"/>
  <c r="D14" i="4"/>
  <c r="C10" i="4"/>
  <c r="E15" i="4"/>
  <c r="D11" i="4"/>
  <c r="D10" i="4"/>
  <c r="G12" i="4"/>
  <c r="I11" i="4"/>
  <c r="G10" i="4"/>
  <c r="D12" i="4"/>
  <c r="C11" i="4"/>
  <c r="H13" i="4"/>
  <c r="C13" i="4"/>
  <c r="I12" i="4"/>
  <c r="G15" i="4"/>
  <c r="E13" i="4"/>
  <c r="F10" i="4"/>
  <c r="C14" i="4"/>
  <c r="F14" i="4"/>
  <c r="H12" i="4"/>
  <c r="I10" i="4"/>
  <c r="K10" i="4"/>
  <c r="P10" i="4"/>
  <c r="L10" i="4"/>
  <c r="N10" i="4"/>
  <c r="O10" i="4"/>
  <c r="M10" i="4"/>
  <c r="P18" i="6"/>
  <c r="O18" i="6"/>
  <c r="P8" i="6" l="1"/>
  <c r="P19" i="6"/>
  <c r="P20" i="6" s="1"/>
  <c r="P22" i="6" s="1"/>
  <c r="O19" i="6"/>
  <c r="O20" i="6" s="1"/>
  <c r="O22" i="6" s="1"/>
  <c r="B8" i="4" l="1"/>
  <c r="C17" i="3"/>
  <c r="R22" i="3" s="1" a="1"/>
  <c r="R22" i="3" s="1"/>
  <c r="B8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<sst xmlns="http://schemas.openxmlformats.org/spreadsheetml/2006/main" count="322" uniqueCount="207">
  <si>
    <t/>
  </si>
  <si>
    <t>#1</t>
  </si>
  <si>
    <t>#2</t>
  </si>
  <si>
    <t>#3</t>
  </si>
  <si>
    <t>!</t>
  </si>
  <si>
    <t>#4</t>
  </si>
  <si>
    <t>#5</t>
  </si>
  <si>
    <t>#6</t>
  </si>
  <si>
    <t>$</t>
  </si>
  <si>
    <t>EXTRA 1</t>
  </si>
  <si>
    <t>EXTRA 2</t>
  </si>
  <si>
    <t>-</t>
  </si>
  <si>
    <t>#</t>
  </si>
  <si>
    <t>ITEMS</t>
  </si>
  <si>
    <t>QTY</t>
  </si>
  <si>
    <t>1. COMPLETA LA CONFIGURACIÓN INICIAL EN LA PESTAÑA "COMENZAR AQUÍ" DEFINIENDO TUS TABLEROS Y LISTAS DESPLEGABLES, PROCEDE A LAS PESTAÑAS "LISTA DE INVENTARIO" Y "SEGUIMIENTO DE INVENTARIO".</t>
  </si>
  <si>
    <t>GUÍA DE PASOS</t>
  </si>
  <si>
    <t>1. LISTA DE INVENTARIO</t>
  </si>
  <si>
    <t>2. SEGUIMIENTO DE INVENTARIO</t>
  </si>
  <si>
    <t>CAMBIA TU MES/AÑO/DÍA DE INICIO Y SE ACTUALIZARÁ AUTOMÁTICAMENTE A OTRAS PESTAÑAS.</t>
  </si>
  <si>
    <t>2. PESTAÑA LISTA DE INVENTARIO</t>
  </si>
  <si>
    <t>GUIA</t>
  </si>
  <si>
    <t>AÑADE TUS ITEMS AL INVENTARIO QUE QUIERES PEDIR</t>
  </si>
  <si>
    <t>ELIGE UN PROVEEDOR AL QUE QUIERES HACER UN PEDIDO</t>
  </si>
  <si>
    <t>AÑADE LA CANTIDAD QUE QUIERES PEDIR</t>
  </si>
  <si>
    <t>Volveremos a esto brevemente</t>
  </si>
  <si>
    <t>NOTA: LAS COLUMNAS "COSTO TOTAL" Y "VALOR DE INVENTARIO" CONTIENEN CIERTAS FÓRMULAS QUE SE CALCULAN AUTOMÁTICAMENTE</t>
  </si>
  <si>
    <t xml:space="preserve">COLUMNA "COSTO TOTAL" - SE BASA EN LAS COLUMNAS "CANTIDAD" Y "COSTO DEL ITEM". (COSTO DEL ITEM * CANTIDAD).                                                                                                   </t>
  </si>
  <si>
    <t>COLUMNA "VALOR DE INVENTARIO" - SE BASA EN EL RESUMEN DE LA COLUMNA "COSTO TOTAL"</t>
  </si>
  <si>
    <t>ELIGE UN ESTADO DE PEDIDO DE LAS LISTAS DESPLEGABLES.</t>
  </si>
  <si>
    <t>3. PESTAÑA SEGUIMIENTO DE INVENTARIO</t>
  </si>
  <si>
    <t>ELIGE LOS ITEMS DE TU INVENTARIO QUE QUIERES VENDER.</t>
  </si>
  <si>
    <t>ESCRIBE UN NÚMERO DE SERIE Y ELIGE UNA CATEGORÍA DE TU LISTA.</t>
  </si>
  <si>
    <t>ESCRIBE LA CANTIDAD DE UN ITEM QUE QUIERES ENVIAR (VENDER).</t>
  </si>
  <si>
    <t>BAJO EN STOCK - SI UN VALOR DE INVENTARIO ES MENOR DE 10</t>
  </si>
  <si>
    <t>EN STOCK - SI UN VALOR DE INVENTARIO ES MAYOR A 10</t>
  </si>
  <si>
    <t>AGOTADO - SI UN VALOR DE INVENTARIO ES IGUAL O MENOR A 0</t>
  </si>
  <si>
    <t>NOTA: LAS COLUMNAS "COSTO TOTAL" Y "GANANCIA" CONTIENEN CIERTAS FÓRMULAS QUE SE CALCULAN AUTOMÁTICAMENTE.</t>
  </si>
  <si>
    <t xml:space="preserve">"COLUMNA COSTO TOTAL" - SE BASA EN LAS COLUMNAS "CANTIDAD" Y "PRECIO DEL ITEM". (PRECIO DEL ITEM * CANTIDAD).                                                                                 </t>
  </si>
  <si>
    <t>COLUMNA "GANANCIA": EL INGRESO SE CALCULA DESDE EL MONTO TOTAL COMPRADO (PESTAÑA DE LISTA DE INVENTARIO) HASTA EL MONTO TOTAL VENDIDO POR ITEM (PESTAÑA DE SEGUIMIENTO DE INVENTARIO).</t>
  </si>
  <si>
    <t>MES</t>
  </si>
  <si>
    <t>Mayo</t>
  </si>
  <si>
    <t>AÑO</t>
  </si>
  <si>
    <t>TU MONEDA</t>
  </si>
  <si>
    <t>CATEGORÍA</t>
  </si>
  <si>
    <t>ESTADO DE INVENTARIO</t>
  </si>
  <si>
    <t>PROVEEDOR</t>
  </si>
  <si>
    <t>ESTADO DEL PEDIDO</t>
  </si>
  <si>
    <t>ROPA</t>
  </si>
  <si>
    <t>AGOTADO</t>
  </si>
  <si>
    <t>Lux</t>
  </si>
  <si>
    <t>EN TRANSITO</t>
  </si>
  <si>
    <t>ZAPATOS</t>
  </si>
  <si>
    <t>EN STOCK</t>
  </si>
  <si>
    <t>Sucasa</t>
  </si>
  <si>
    <t>NO INICIADO</t>
  </si>
  <si>
    <t>ACCESORIOS</t>
  </si>
  <si>
    <t>BAJO EN STOCK</t>
  </si>
  <si>
    <t>Tolita</t>
  </si>
  <si>
    <t>ENTREGADO</t>
  </si>
  <si>
    <t>BELLEZA</t>
  </si>
  <si>
    <t>Lola</t>
  </si>
  <si>
    <t>TÉCNICA</t>
  </si>
  <si>
    <t>Shein</t>
  </si>
  <si>
    <t>OTROS</t>
  </si>
  <si>
    <t>ITEMS TOTALES</t>
  </si>
  <si>
    <t>VALOR DE INVENTARIO</t>
  </si>
  <si>
    <t>QTY TOTAL DE ITEMS</t>
  </si>
  <si>
    <t>ESTADO DE LA ORDEN</t>
  </si>
  <si>
    <t>ITEMS TOTALES (QTY)</t>
  </si>
  <si>
    <t>ITEMS ENVIADOS (QTY)</t>
  </si>
  <si>
    <t>S1</t>
  </si>
  <si>
    <t>S2</t>
  </si>
  <si>
    <t>S3</t>
  </si>
  <si>
    <t>S4</t>
  </si>
  <si>
    <t>S5</t>
  </si>
  <si>
    <t>S6</t>
  </si>
  <si>
    <t>SEGUIMIENTO DE INVENTARIO</t>
  </si>
  <si>
    <t>NÚMERO DE SERIE</t>
  </si>
  <si>
    <t>QTY EN STOCK</t>
  </si>
  <si>
    <t>ESTADO</t>
  </si>
  <si>
    <t>PRECIO ITEM</t>
  </si>
  <si>
    <t>PRECIO TOTAL</t>
  </si>
  <si>
    <t>GANANCIA</t>
  </si>
  <si>
    <t>DÍAS RESTANTES</t>
  </si>
  <si>
    <t>ENVIADO</t>
  </si>
  <si>
    <t>NOTAS</t>
  </si>
  <si>
    <t>LISTA DE INVENTARIO</t>
  </si>
  <si>
    <t>DESCRIPCIÓN DEL ITEM</t>
  </si>
  <si>
    <t>CANTIDAD</t>
  </si>
  <si>
    <t>COSTO DEL ITEM</t>
  </si>
  <si>
    <t>VALOR DEL INVENTARIO</t>
  </si>
  <si>
    <t>DÍAS RESTANTES (&lt;7)</t>
  </si>
  <si>
    <t>FECHA:</t>
  </si>
  <si>
    <t>FECHA</t>
  </si>
  <si>
    <t xml:space="preserve">Mochila roja </t>
  </si>
  <si>
    <t>Falda turquesa</t>
  </si>
  <si>
    <t>Jeans de hombre</t>
  </si>
  <si>
    <t>Vestido rojo</t>
  </si>
  <si>
    <t>Chaleco mostaza</t>
  </si>
  <si>
    <t>Lunes</t>
  </si>
  <si>
    <t>Martes</t>
  </si>
  <si>
    <t>Miércoles</t>
  </si>
  <si>
    <t>Viernes</t>
  </si>
  <si>
    <t>Sábado</t>
  </si>
  <si>
    <t>Domingo</t>
  </si>
  <si>
    <t>Día de Inicio:</t>
  </si>
  <si>
    <t>#MES</t>
  </si>
  <si>
    <t>FORMULAS NO EDITAR</t>
  </si>
  <si>
    <t>AGREGA UN PRECIO AL ITEM</t>
  </si>
  <si>
    <t>NOTA: LA COLUMNA "QTY EN STOCK" CONTIENE UNA FÓRMULA QUE ESTÁ DIRECTAMENTE CONECTADA A LA COLUMNA "ESTADO DEL PEDIDO" Y SE CALCULA AUTOMÁTICAMENTE.</t>
  </si>
  <si>
    <t>AGREGAR EL COSTO DEL ITEM</t>
  </si>
  <si>
    <t>POR EJEMPLO, ESCRIBE "15/05/2023" Y PRESIONA EL BOTÓN "ENTER" PARA FIJAR UNA FECHA.</t>
  </si>
  <si>
    <t>NOTA: LA COLUMNA "ESTADO DEL PEDIDO" SE REFLEJA EN LA COLUMNA "QTY EN STOCK".</t>
  </si>
  <si>
    <t>ESTADO DEL PEDIDO ENTREGADO: SIGNIFICA QUE YA HAS RECIBIDO ESTE ITEM. LA CANTIDAD DE ARTÍCULOS PEDIDOS SE AGREGARÁN A TU STOCK.</t>
  </si>
  <si>
    <t>ESTADO DE PEDIDO NO INICIADO/EN TRÁNSITO: SIGNIFICA QUE AÚN NO HAS RECIBIDO ESTE ITEM. LA CANTIDAD DE ITEMS PEDIDOS NO SE AGREGARÁN A TU STOCK.</t>
  </si>
  <si>
    <t>NOTA: LA COLUMNA "QTY EN STOCK" CONTIENE UNA FÓRMULA QUE ESTÁ DIRECTAMENTE CONECTADA A LA PESTAÑA "LISTA DE INVENTARIO" Y SE CALCULA AUTOMÁTICAMENTE.</t>
  </si>
  <si>
    <t>CUANDO VENDAS EL PRODUCTO, DALE CHECK AL RECUADRO Y EL TEXTO SERÁ TACHADO PARA MARCARLO COMO VENDIDO.</t>
  </si>
  <si>
    <t>COSTO TOTAL</t>
  </si>
  <si>
    <t>FECHA DE SALIDA</t>
  </si>
  <si>
    <t>FECHA DE ENTRADA</t>
  </si>
  <si>
    <t>TUS FECHAS DE ENTRADA / SALIDA SE DESTACARÁN EN EL CALENDARIO</t>
  </si>
  <si>
    <t>AGREGAR UNA FECHA DE ENTRADA DEL ITEM</t>
  </si>
  <si>
    <t>AGREGAR UNA FECHA DE SALIDA DEL ITEM</t>
  </si>
  <si>
    <t>Los campos en azul claro se llenan automáticamente (No modificarlos)</t>
  </si>
  <si>
    <t>QTY ITEMS EN STOCK</t>
  </si>
  <si>
    <t>Junio</t>
  </si>
  <si>
    <t>Septiembre</t>
  </si>
  <si>
    <t>Octubre</t>
  </si>
  <si>
    <t>Noviembre</t>
  </si>
  <si>
    <t>Diciembre</t>
  </si>
  <si>
    <t>Llena estos campos obligatorios</t>
  </si>
  <si>
    <t>CONFIGURACIÓN</t>
  </si>
  <si>
    <t>Información General</t>
  </si>
  <si>
    <t>Seguimiento de Inventario</t>
  </si>
  <si>
    <t>Lista de Inventario</t>
  </si>
  <si>
    <t>Enero</t>
  </si>
  <si>
    <t>Febrero</t>
  </si>
  <si>
    <t>Marzo</t>
  </si>
  <si>
    <t>Abril</t>
  </si>
  <si>
    <t>Agosto</t>
  </si>
  <si>
    <t>Año</t>
  </si>
  <si>
    <t>Meses</t>
  </si>
  <si>
    <t>Día de la Semana</t>
  </si>
  <si>
    <t xml:space="preserve">Domingo </t>
  </si>
  <si>
    <t>Moneda</t>
  </si>
  <si>
    <t>£</t>
  </si>
  <si>
    <t>€</t>
  </si>
  <si>
    <t>¥</t>
  </si>
  <si>
    <t>₱</t>
  </si>
  <si>
    <t>zł</t>
  </si>
  <si>
    <t>PRIMER DIA</t>
  </si>
  <si>
    <t>ULTIMO DIA</t>
  </si>
  <si>
    <t>Jueves</t>
  </si>
  <si>
    <t>Bs.</t>
  </si>
  <si>
    <t>R$</t>
  </si>
  <si>
    <t>₡</t>
  </si>
  <si>
    <t>Q</t>
  </si>
  <si>
    <t>L</t>
  </si>
  <si>
    <t>C$</t>
  </si>
  <si>
    <t>B/.</t>
  </si>
  <si>
    <t>S/.</t>
  </si>
  <si>
    <t>₲</t>
  </si>
  <si>
    <t>Bs F</t>
  </si>
  <si>
    <t>D</t>
  </si>
  <si>
    <t>M</t>
  </si>
  <si>
    <t>J</t>
  </si>
  <si>
    <t>V</t>
  </si>
  <si>
    <t>S</t>
  </si>
  <si>
    <t>FORMULAS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</si>
  <si>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</si>
  <si>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Notas</t>
  </si>
  <si>
    <t>ITEM PENDIENTES (QTY)</t>
  </si>
  <si>
    <t>RESUMEN EJECUTIVO</t>
  </si>
  <si>
    <t>Precio Total</t>
  </si>
  <si>
    <t>Pnte por Vender</t>
  </si>
  <si>
    <t>Vendido</t>
  </si>
  <si>
    <t>RESUMEN DE INVENTARIO</t>
  </si>
  <si>
    <t>EXTRA 3</t>
  </si>
  <si>
    <t>EXTRA 4</t>
  </si>
  <si>
    <t>EXTRA 5</t>
  </si>
  <si>
    <t>EXTRA 6</t>
  </si>
  <si>
    <t>EXTRA 7</t>
  </si>
  <si>
    <t>EXTRA 8</t>
  </si>
  <si>
    <t>EXTRA 9</t>
  </si>
  <si>
    <t># ITEMS ENVIADOS</t>
  </si>
  <si>
    <t># ITEMS PENDIENTES</t>
  </si>
  <si>
    <t>Llena estos campos obligatorios en la tablas</t>
  </si>
  <si>
    <t>Llena estos campos obligatorios en la tabla</t>
  </si>
  <si>
    <t>PERSONALIZA TUS LISTAS DE CATEGORÍA / ESTADO DE INVENTARIO / PROVEEDOR / ESTADO DE PEDIDO SEGÚN TUS NECESIDADES Y TODAS LAS LISTAS SERÁN TRANSFERIDAS A OTRAS PESTAÑAS POR SECCIONES.</t>
  </si>
  <si>
    <t>NOTA: LA COLUMNA "DÍAS RESTANTES" SE REFLEJA EN LA COLUMNA "FECHA DE ENTRADA" Y EL DÍA DE HOY.</t>
  </si>
  <si>
    <t>COLUMNA DE ESTADO AUTO GENERA TU INVENTARIO DE ESTADO COMO RECORDATORIO.</t>
  </si>
  <si>
    <t>EL FORMATO CONDICIONAL FUNCIONA SÓLO CON LAS PALABRAS "BAJO EN STOCK", "EN STOCK", "AGOTADO". SI CAMBIAS LOS NOMBRES DE ESTADO, SE PERDERÁ EL FORMATO CONDICIONAL.</t>
  </si>
  <si>
    <t>NOTA: LA COLUMNA "DÍAS RESTANTES" SE REFLEJA EN LA COLUMNA "FECHA DE SALIDA" Y EL DÍA DE HOY.</t>
  </si>
  <si>
    <t>Zapatos casuales hombre</t>
  </si>
  <si>
    <t>Blusa verde</t>
  </si>
  <si>
    <t>Aretes de perla</t>
  </si>
  <si>
    <t>reloj azul sport hombre</t>
  </si>
  <si>
    <t>Crema de ojos</t>
  </si>
  <si>
    <t>Billetera roja</t>
  </si>
  <si>
    <t>Julio</t>
  </si>
  <si>
    <t>Jeans de mujer</t>
  </si>
  <si>
    <t>Edita aquí los ítems, cantidades, costo del item y las fechas de entrada.</t>
  </si>
  <si>
    <t>Edita aquí los ítems que se van a vender, la cantidad, el precio y la fecha de salidad.</t>
  </si>
  <si>
    <t>Los campos en azul claro se llenan automáticamente. (No modificarlos)</t>
  </si>
  <si>
    <t>Esta sección es un resumen de tu inventario no se debe modificar nada.</t>
  </si>
  <si>
    <t>Ingresa las categorías, estado de inventario, proveedores y estado del pedido.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</si>
</sst>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ddd&quot;, &quot;mmm&quot;  &quot;d&quot;, &quot;yyyy"/>
    <numFmt numFmtId="165" formatCode="&quot; &quot;mmm&quot;  &quot;d&quot;, &quot;yyyy"/>
    <numFmt numFmtId="166" formatCode="#,##0.00\ [$₲-474]"/>
    <numFmt numFmtId="167" formatCode="[$Bs.-46B]\ #,##0.00"/>
    <numFmt numFmtId="168" formatCode="[$C$-4C0A]#,##0.00"/>
    <numFmt numFmtId="169" formatCode="[$S/-280A]\ #,##0.00"/>
    <numFmt numFmtId="170" formatCode="dd"/>
    <numFmt numFmtId="171" formatCode="[$$-409]#,##0.00"/>
    <numFmt numFmtId="172" formatCode="[$$-409]#,##0"/>
    <numFmt numFmtId="173" formatCode="[$$-540A]#,##0"/>
    <numFmt numFmtId="174" formatCode="&quot;$&quot;#,##0"/>
  </numFmts>
  <fonts count="68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venir Book"/>
      <family val="2"/>
    </font>
    <font>
      <sz val="10"/>
      <color rgb="FF000000"/>
      <name val="Avenir Book"/>
      <family val="2"/>
    </font>
    <font>
      <sz val="14"/>
      <color theme="1"/>
      <name val="Avenir Book"/>
      <family val="2"/>
    </font>
    <font>
      <sz val="10"/>
      <name val="Avenir Book"/>
      <family val="2"/>
    </font>
    <font>
      <b/>
      <sz val="20"/>
      <color rgb="FF8B7D7A"/>
      <name val="Avenir Book"/>
      <family val="2"/>
    </font>
    <font>
      <i/>
      <u/>
      <sz val="10"/>
      <color theme="1"/>
      <name val="Avenir Book"/>
      <family val="2"/>
    </font>
    <font>
      <i/>
      <sz val="10"/>
      <color theme="1"/>
      <name val="Avenir Book"/>
      <family val="2"/>
    </font>
    <font>
      <sz val="11"/>
      <color theme="1"/>
      <name val="Avenir Book"/>
      <family val="2"/>
    </font>
    <font>
      <sz val="16"/>
      <color theme="1"/>
      <name val="Avenir Book"/>
      <family val="2"/>
    </font>
    <font>
      <sz val="14"/>
      <color theme="1"/>
      <name val="Avenir"/>
      <family val="2"/>
    </font>
    <font>
      <sz val="10"/>
      <name val="Arial"/>
      <family val="2"/>
    </font>
    <font>
      <sz val="14"/>
      <color theme="0"/>
      <name val="Avenir"/>
      <family val="2"/>
    </font>
    <font>
      <b/>
      <sz val="14"/>
      <color theme="1"/>
      <name val="Avenir"/>
      <family val="2"/>
    </font>
    <font>
      <b/>
      <sz val="12"/>
      <color theme="1"/>
      <name val="Avenir"/>
      <family val="2"/>
    </font>
    <font>
      <i/>
      <u/>
      <sz val="12"/>
      <color theme="1"/>
      <name val="Avenir"/>
      <family val="2"/>
    </font>
    <font>
      <sz val="10"/>
      <color theme="1"/>
      <name val="Avenir"/>
      <family val="2"/>
    </font>
    <font>
      <b/>
      <sz val="14"/>
      <color rgb="FFFFFFFF"/>
      <name val="Avenir"/>
      <family val="2"/>
    </font>
    <font>
      <b/>
      <sz val="24"/>
      <color theme="1"/>
      <name val="Avenir"/>
      <family val="2"/>
    </font>
    <font>
      <b/>
      <i/>
      <u/>
      <sz val="12"/>
      <color theme="1"/>
      <name val="Avenir"/>
      <family val="2"/>
    </font>
    <font>
      <i/>
      <u/>
      <sz val="14"/>
      <color theme="1"/>
      <name val="Avenir"/>
      <family val="2"/>
    </font>
    <font>
      <b/>
      <sz val="10"/>
      <color theme="1"/>
      <name val="Avenir"/>
      <family val="2"/>
    </font>
    <font>
      <b/>
      <sz val="10"/>
      <color theme="0"/>
      <name val="Avenir"/>
      <family val="2"/>
    </font>
    <font>
      <b/>
      <sz val="8"/>
      <color theme="0"/>
      <name val="Avenir"/>
      <family val="2"/>
    </font>
    <font>
      <b/>
      <sz val="8"/>
      <color rgb="FF000000"/>
      <name val="Avenir"/>
      <family val="2"/>
    </font>
    <font>
      <i/>
      <u/>
      <sz val="10"/>
      <color theme="1"/>
      <name val="Avenir"/>
      <family val="2"/>
    </font>
    <font>
      <b/>
      <sz val="8"/>
      <color theme="1"/>
      <name val="Avenir"/>
      <family val="2"/>
    </font>
    <font>
      <b/>
      <i/>
      <sz val="8"/>
      <color theme="1"/>
      <name val="Avenir"/>
      <family val="2"/>
    </font>
    <font>
      <u/>
      <sz val="10"/>
      <color rgb="FF222F3F"/>
      <name val="Arial"/>
      <family val="2"/>
      <scheme val="minor"/>
    </font>
    <font>
      <sz val="12"/>
      <name val="Arial"/>
      <family val="2"/>
    </font>
    <font>
      <sz val="12"/>
      <color rgb="FF000000"/>
      <name val="Arial"/>
      <family val="2"/>
      <scheme val="minor"/>
    </font>
    <font>
      <sz val="10"/>
      <color theme="1"/>
      <name val="Antone"/>
    </font>
    <font>
      <b/>
      <sz val="10"/>
      <color rgb="FFFFFFFF"/>
      <name val="Antone"/>
    </font>
    <font>
      <b/>
      <sz val="28"/>
      <color rgb="FFFFFFFF"/>
      <name val="Antone"/>
    </font>
    <font>
      <sz val="10"/>
      <color rgb="FF000000"/>
      <name val="Antone"/>
    </font>
    <font>
      <sz val="18"/>
      <color theme="1"/>
      <name val="Antone"/>
    </font>
    <font>
      <sz val="14"/>
      <color theme="1"/>
      <name val="Antone"/>
    </font>
    <font>
      <sz val="12"/>
      <color theme="1"/>
      <name val="Antone"/>
    </font>
    <font>
      <b/>
      <sz val="16"/>
      <color theme="0"/>
      <name val="Antone"/>
    </font>
    <font>
      <b/>
      <sz val="12"/>
      <color theme="0"/>
      <name val="Antone"/>
    </font>
    <font>
      <b/>
      <sz val="12"/>
      <color theme="1"/>
      <name val="Antone"/>
    </font>
    <font>
      <b/>
      <sz val="12"/>
      <color rgb="FF000000"/>
      <name val="Antone"/>
    </font>
    <font>
      <sz val="9"/>
      <color rgb="FF000000"/>
      <name val="Antone"/>
    </font>
    <font>
      <sz val="10"/>
      <color rgb="FF000000"/>
      <name val="Arial"/>
      <family val="2"/>
      <scheme val="minor"/>
    </font>
    <font>
      <sz val="10"/>
      <name val="Antone"/>
    </font>
    <font>
      <sz val="8"/>
      <name val="Arial"/>
      <family val="2"/>
      <scheme val="minor"/>
    </font>
    <font>
      <b/>
      <sz val="8"/>
      <color rgb="FF222F3E"/>
      <name val="Avenir"/>
      <family val="2"/>
    </font>
    <font>
      <sz val="10"/>
      <color theme="0"/>
      <name val="Avenir"/>
      <family val="2"/>
    </font>
    <font>
      <sz val="10"/>
      <color theme="0"/>
      <name val="Avenir Book"/>
      <family val="2"/>
    </font>
    <font>
      <b/>
      <sz val="10"/>
      <color theme="1"/>
      <name val="Avenir Book"/>
      <family val="2"/>
    </font>
    <font>
      <b/>
      <sz val="10"/>
      <color theme="0"/>
      <name val="Avenir Book"/>
      <family val="2"/>
    </font>
    <font>
      <b/>
      <sz val="12"/>
      <color theme="1"/>
      <name val="Avenir Book"/>
      <family val="2"/>
    </font>
    <font>
      <b/>
      <sz val="8"/>
      <color theme="0"/>
      <name val="Avenir Book"/>
      <family val="2"/>
    </font>
    <font>
      <b/>
      <i/>
      <sz val="8"/>
      <color theme="1"/>
      <name val="Avenir Book"/>
      <family val="2"/>
    </font>
    <font>
      <b/>
      <sz val="8"/>
      <color theme="1"/>
      <name val="Avenir Book"/>
      <family val="2"/>
    </font>
    <font>
      <b/>
      <sz val="8"/>
      <color rgb="FF000000"/>
      <name val="Avenir Book"/>
      <family val="2"/>
    </font>
    <font>
      <b/>
      <sz val="24"/>
      <color rgb="FF777777"/>
      <name val="Avenir Book"/>
      <family val="2"/>
    </font>
    <font>
      <b/>
      <sz val="8"/>
      <name val="Avenir Book"/>
      <family val="2"/>
    </font>
    <font>
      <b/>
      <sz val="8"/>
      <color theme="2"/>
      <name val="Avenir Book"/>
      <family val="2"/>
    </font>
    <font>
      <sz val="18"/>
      <color theme="1"/>
      <name val="Avenir Book"/>
      <family val="2"/>
    </font>
    <font>
      <sz val="8"/>
      <color theme="0"/>
      <name val="Avenir Book"/>
      <family val="2"/>
    </font>
    <font>
      <sz val="1"/>
      <color theme="0"/>
      <name val="Avenir Book"/>
      <family val="2"/>
    </font>
    <font>
      <sz val="9"/>
      <color rgb="FF000000"/>
      <name val="Avenir Book"/>
      <family val="2"/>
    </font>
    <font>
      <sz val="12"/>
      <color theme="1"/>
      <name val="Avenir Book"/>
      <family val="2"/>
    </font>
    <font>
      <sz val="14"/>
      <color theme="0"/>
      <name val="Avenir Book"/>
      <family val="2"/>
    </font>
    <font>
      <sz val="10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6F5F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B26B"/>
        <bgColor rgb="FFF6B26B"/>
      </patternFill>
    </fill>
    <fill>
      <patternFill patternType="solid">
        <fgColor rgb="FF222F3E"/>
        <bgColor rgb="FF222F3E"/>
      </patternFill>
    </fill>
    <fill>
      <patternFill patternType="solid">
        <fgColor rgb="FFF2F2F2"/>
        <bgColor rgb="FFF2F2F2"/>
      </patternFill>
    </fill>
    <fill>
      <patternFill patternType="solid">
        <fgColor rgb="FFFFD966"/>
        <bgColor rgb="FFFFD966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D7E1EB"/>
        <bgColor rgb="FFD7E1EB"/>
      </patternFill>
    </fill>
    <fill>
      <patternFill patternType="solid">
        <fgColor rgb="FFFEF2EE"/>
        <bgColor rgb="FFFEF2EE"/>
      </patternFill>
    </fill>
    <fill>
      <patternFill patternType="solid">
        <fgColor rgb="FFFFA300"/>
        <bgColor rgb="FF741B47"/>
      </patternFill>
    </fill>
    <fill>
      <patternFill patternType="solid">
        <fgColor theme="0" tint="-4.9989318521683403E-2"/>
        <bgColor rgb="FFFEF2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222F3E"/>
      </patternFill>
    </fill>
    <fill>
      <patternFill patternType="solid">
        <fgColor theme="0"/>
        <bgColor rgb="FFDBD4CC"/>
      </patternFill>
    </fill>
    <fill>
      <patternFill patternType="solid">
        <fgColor theme="0"/>
        <bgColor rgb="FFF6F5F0"/>
      </patternFill>
    </fill>
    <fill>
      <patternFill patternType="solid">
        <fgColor rgb="FF1368F1"/>
        <bgColor rgb="FF222F3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00"/>
      </patternFill>
    </fill>
    <fill>
      <patternFill patternType="solid">
        <fgColor rgb="FFD7E2EB"/>
        <bgColor rgb="FFD7E1EB"/>
      </patternFill>
    </fill>
    <fill>
      <patternFill patternType="solid">
        <fgColor rgb="FFFF9900"/>
        <bgColor rgb="FF741B47"/>
      </patternFill>
    </fill>
    <fill>
      <patternFill patternType="solid">
        <fgColor rgb="FFD7E2EB"/>
        <bgColor rgb="FFFEE6E2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D7E2EB"/>
        <bgColor indexed="64"/>
      </patternFill>
    </fill>
    <fill>
      <patternFill patternType="solid">
        <fgColor rgb="FFFCE6CE"/>
        <bgColor indexed="64"/>
      </patternFill>
    </fill>
    <fill>
      <patternFill patternType="solid">
        <fgColor rgb="FF222F3E"/>
        <bgColor rgb="FFFCE5CD"/>
      </patternFill>
    </fill>
    <fill>
      <patternFill patternType="solid">
        <fgColor rgb="FF222F3F"/>
        <bgColor rgb="FFFCE5CD"/>
      </patternFill>
    </fill>
    <fill>
      <patternFill patternType="solid">
        <fgColor rgb="FFD9E7FE"/>
        <bgColor rgb="FF222F3E"/>
      </patternFill>
    </fill>
    <fill>
      <patternFill patternType="solid">
        <fgColor rgb="FFDAE7FE"/>
        <bgColor rgb="FF222F3E"/>
      </patternFill>
    </fill>
  </fills>
  <borders count="68">
    <border>
      <left/>
      <right/>
      <top/>
      <bottom/>
      <diagonal/>
    </border>
    <border>
      <left style="thick">
        <color rgb="FFFFFFFF"/>
      </left>
      <right style="thin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ck">
        <color rgb="FFD8D8D8"/>
      </left>
      <right/>
      <top style="thick">
        <color rgb="FFD8D8D8"/>
      </top>
      <bottom/>
      <diagonal/>
    </border>
    <border>
      <left/>
      <right/>
      <top style="thick">
        <color rgb="FFD8D8D8"/>
      </top>
      <bottom/>
      <diagonal/>
    </border>
    <border>
      <left/>
      <right style="thick">
        <color rgb="FFD8D8D8"/>
      </right>
      <top style="thick">
        <color rgb="FFD8D8D8"/>
      </top>
      <bottom/>
      <diagonal/>
    </border>
    <border>
      <left style="thick">
        <color rgb="FFD8D8D8"/>
      </left>
      <right/>
      <top/>
      <bottom style="thick">
        <color rgb="FFD8D8D8"/>
      </bottom>
      <diagonal/>
    </border>
    <border>
      <left/>
      <right/>
      <top/>
      <bottom style="thick">
        <color rgb="FFD8D8D8"/>
      </bottom>
      <diagonal/>
    </border>
    <border>
      <left/>
      <right style="thick">
        <color rgb="FFD8D8D8"/>
      </right>
      <top/>
      <bottom style="thick">
        <color rgb="FFD8D8D8"/>
      </bottom>
      <diagonal/>
    </border>
    <border>
      <left style="thin">
        <color rgb="FF8AA8C9"/>
      </left>
      <right style="thin">
        <color rgb="FF8AA8C9"/>
      </right>
      <top style="thin">
        <color rgb="FF8AA8C9"/>
      </top>
      <bottom style="thin">
        <color rgb="FF8AA8C9"/>
      </bottom>
      <diagonal/>
    </border>
    <border>
      <left style="thin">
        <color rgb="FFE8BEB8"/>
      </left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rgb="FFFFFFFF"/>
      </left>
      <right/>
      <top/>
      <bottom style="thin">
        <color theme="0" tint="-0.34998626667073579"/>
      </bottom>
      <diagonal/>
    </border>
    <border>
      <left style="thin">
        <color rgb="FFFFFFFF"/>
      </left>
      <right/>
      <top/>
      <bottom style="thin">
        <color rgb="FF8AA8C9"/>
      </bottom>
      <diagonal/>
    </border>
    <border>
      <left/>
      <right/>
      <top/>
      <bottom style="thin">
        <color rgb="FF8AA8C9"/>
      </bottom>
      <diagonal/>
    </border>
    <border>
      <left/>
      <right style="thin">
        <color rgb="FFFFFFFF"/>
      </right>
      <top/>
      <bottom style="thin">
        <color rgb="FF8AA8C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rgb="FF8AA8CA"/>
      </left>
      <right style="thin">
        <color rgb="FF8AA8CA"/>
      </right>
      <top style="thin">
        <color rgb="FF8AA8CA"/>
      </top>
      <bottom style="thin">
        <color rgb="FF8AA8CA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8AA8CA"/>
      </right>
      <top/>
      <bottom/>
      <diagonal/>
    </border>
    <border>
      <left style="thin">
        <color rgb="FF8AA8CA"/>
      </left>
      <right/>
      <top style="thin">
        <color rgb="FF8AA8CA"/>
      </top>
      <bottom style="thin">
        <color rgb="FF8AA8CA"/>
      </bottom>
      <diagonal/>
    </border>
    <border>
      <left/>
      <right style="thin">
        <color rgb="FF8AA8CA"/>
      </right>
      <top style="thin">
        <color rgb="FF8AA8CA"/>
      </top>
      <bottom style="thin">
        <color rgb="FF8AA8CA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9" fontId="45" fillId="0" borderId="0" applyFont="0" applyFill="0" applyBorder="0" applyAlignment="0" applyProtection="0"/>
  </cellStyleXfs>
  <cellXfs count="298">
    <xf numFmtId="0" fontId="0" fillId="0" borderId="0" xfId="0"/>
    <xf numFmtId="0" fontId="4" fillId="0" borderId="0" xfId="0" applyFont="1"/>
    <xf numFmtId="0" fontId="3" fillId="3" borderId="0" xfId="2" quotePrefix="1" applyFont="1" applyFill="1"/>
    <xf numFmtId="0" fontId="3" fillId="3" borderId="0" xfId="2" applyFont="1" applyFill="1"/>
    <xf numFmtId="0" fontId="4" fillId="4" borderId="0" xfId="2" applyFont="1" applyFill="1"/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0" fontId="3" fillId="0" borderId="9" xfId="0" applyFont="1" applyBorder="1"/>
    <xf numFmtId="9" fontId="7" fillId="0" borderId="3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3" fillId="0" borderId="5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18" fillId="7" borderId="0" xfId="0" applyFont="1" applyFill="1"/>
    <xf numFmtId="0" fontId="12" fillId="7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23" fillId="6" borderId="20" xfId="0" applyFont="1" applyFill="1" applyBorder="1"/>
    <xf numFmtId="0" fontId="24" fillId="6" borderId="20" xfId="0" applyFont="1" applyFill="1" applyBorder="1" applyAlignment="1">
      <alignment horizontal="center"/>
    </xf>
    <xf numFmtId="0" fontId="33" fillId="12" borderId="21" xfId="2" applyFont="1" applyFill="1" applyBorder="1"/>
    <xf numFmtId="0" fontId="33" fillId="12" borderId="0" xfId="2" applyFont="1" applyFill="1"/>
    <xf numFmtId="0" fontId="34" fillId="13" borderId="0" xfId="2" applyFont="1" applyFill="1"/>
    <xf numFmtId="0" fontId="35" fillId="13" borderId="0" xfId="2" applyFont="1" applyFill="1"/>
    <xf numFmtId="0" fontId="33" fillId="14" borderId="0" xfId="2" applyFont="1" applyFill="1"/>
    <xf numFmtId="0" fontId="36" fillId="4" borderId="0" xfId="2" applyFont="1" applyFill="1"/>
    <xf numFmtId="0" fontId="33" fillId="0" borderId="1" xfId="0" applyFont="1" applyBorder="1"/>
    <xf numFmtId="0" fontId="36" fillId="0" borderId="0" xfId="0" applyFont="1"/>
    <xf numFmtId="0" fontId="33" fillId="0" borderId="2" xfId="0" applyFont="1" applyBorder="1"/>
    <xf numFmtId="0" fontId="36" fillId="0" borderId="0" xfId="0" applyFont="1" applyAlignment="1">
      <alignment horizontal="center" wrapText="1"/>
    </xf>
    <xf numFmtId="0" fontId="33" fillId="0" borderId="25" xfId="0" applyFont="1" applyBorder="1"/>
    <xf numFmtId="0" fontId="33" fillId="0" borderId="0" xfId="0" applyFont="1"/>
    <xf numFmtId="0" fontId="36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44" fillId="15" borderId="0" xfId="0" applyFont="1" applyFill="1"/>
    <xf numFmtId="0" fontId="41" fillId="6" borderId="29" xfId="0" applyFont="1" applyFill="1" applyBorder="1" applyAlignment="1">
      <alignment horizontal="center" vertical="center"/>
    </xf>
    <xf numFmtId="0" fontId="44" fillId="15" borderId="24" xfId="0" applyFont="1" applyFill="1" applyBorder="1" applyAlignment="1">
      <alignment horizontal="center"/>
    </xf>
    <xf numFmtId="0" fontId="41" fillId="16" borderId="0" xfId="0" applyFont="1" applyFill="1" applyAlignment="1">
      <alignment horizontal="center" vertical="center"/>
    </xf>
    <xf numFmtId="166" fontId="44" fillId="15" borderId="24" xfId="0" applyNumberFormat="1" applyFont="1" applyFill="1" applyBorder="1" applyAlignment="1">
      <alignment horizontal="center"/>
    </xf>
    <xf numFmtId="167" fontId="44" fillId="15" borderId="24" xfId="0" applyNumberFormat="1" applyFont="1" applyFill="1" applyBorder="1" applyAlignment="1">
      <alignment horizontal="center"/>
    </xf>
    <xf numFmtId="168" fontId="44" fillId="15" borderId="24" xfId="0" applyNumberFormat="1" applyFont="1" applyFill="1" applyBorder="1" applyAlignment="1">
      <alignment horizontal="center"/>
    </xf>
    <xf numFmtId="169" fontId="44" fillId="15" borderId="24" xfId="0" applyNumberFormat="1" applyFont="1" applyFill="1" applyBorder="1" applyAlignment="1">
      <alignment horizontal="center"/>
    </xf>
    <xf numFmtId="0" fontId="44" fillId="15" borderId="0" xfId="0" applyFont="1" applyFill="1" applyAlignment="1">
      <alignment horizontal="center"/>
    </xf>
    <xf numFmtId="166" fontId="44" fillId="15" borderId="0" xfId="0" applyNumberFormat="1" applyFont="1" applyFill="1" applyAlignment="1">
      <alignment horizontal="center"/>
    </xf>
    <xf numFmtId="167" fontId="44" fillId="15" borderId="0" xfId="0" applyNumberFormat="1" applyFont="1" applyFill="1" applyAlignment="1">
      <alignment horizontal="center"/>
    </xf>
    <xf numFmtId="168" fontId="44" fillId="15" borderId="0" xfId="0" applyNumberFormat="1" applyFont="1" applyFill="1" applyAlignment="1">
      <alignment horizontal="center"/>
    </xf>
    <xf numFmtId="169" fontId="44" fillId="15" borderId="0" xfId="0" applyNumberFormat="1" applyFont="1" applyFill="1" applyAlignment="1">
      <alignment horizontal="center"/>
    </xf>
    <xf numFmtId="0" fontId="18" fillId="0" borderId="0" xfId="0" applyFont="1"/>
    <xf numFmtId="0" fontId="36" fillId="15" borderId="0" xfId="0" applyFont="1" applyFill="1"/>
    <xf numFmtId="0" fontId="33" fillId="17" borderId="0" xfId="0" applyFont="1" applyFill="1" applyAlignment="1">
      <alignment horizontal="center"/>
    </xf>
    <xf numFmtId="0" fontId="33" fillId="18" borderId="0" xfId="0" applyFont="1" applyFill="1" applyAlignment="1">
      <alignment horizontal="center"/>
    </xf>
    <xf numFmtId="0" fontId="33" fillId="15" borderId="0" xfId="0" applyFont="1" applyFill="1"/>
    <xf numFmtId="0" fontId="44" fillId="15" borderId="30" xfId="0" applyFont="1" applyFill="1" applyBorder="1" applyAlignment="1">
      <alignment horizontal="center"/>
    </xf>
    <xf numFmtId="0" fontId="44" fillId="15" borderId="31" xfId="0" applyFont="1" applyFill="1" applyBorder="1" applyAlignment="1">
      <alignment horizontal="center"/>
    </xf>
    <xf numFmtId="0" fontId="44" fillId="15" borderId="32" xfId="0" applyFont="1" applyFill="1" applyBorder="1" applyAlignment="1">
      <alignment horizontal="center"/>
    </xf>
    <xf numFmtId="0" fontId="44" fillId="15" borderId="33" xfId="0" applyFont="1" applyFill="1" applyBorder="1" applyAlignment="1">
      <alignment horizontal="center"/>
    </xf>
    <xf numFmtId="0" fontId="33" fillId="17" borderId="32" xfId="0" applyFont="1" applyFill="1" applyBorder="1" applyAlignment="1">
      <alignment horizontal="center"/>
    </xf>
    <xf numFmtId="14" fontId="33" fillId="18" borderId="33" xfId="0" applyNumberFormat="1" applyFont="1" applyFill="1" applyBorder="1" applyAlignment="1">
      <alignment horizontal="center"/>
    </xf>
    <xf numFmtId="0" fontId="33" fillId="17" borderId="34" xfId="0" applyFont="1" applyFill="1" applyBorder="1" applyAlignment="1">
      <alignment horizontal="center"/>
    </xf>
    <xf numFmtId="14" fontId="33" fillId="18" borderId="35" xfId="0" applyNumberFormat="1" applyFont="1" applyFill="1" applyBorder="1" applyAlignment="1">
      <alignment horizontal="center"/>
    </xf>
    <xf numFmtId="0" fontId="44" fillId="15" borderId="36" xfId="0" applyFont="1" applyFill="1" applyBorder="1" applyAlignment="1">
      <alignment horizontal="center"/>
    </xf>
    <xf numFmtId="0" fontId="44" fillId="15" borderId="36" xfId="0" applyFont="1" applyFill="1" applyBorder="1"/>
    <xf numFmtId="0" fontId="44" fillId="15" borderId="30" xfId="0" applyFont="1" applyFill="1" applyBorder="1"/>
    <xf numFmtId="0" fontId="44" fillId="15" borderId="31" xfId="0" applyFont="1" applyFill="1" applyBorder="1"/>
    <xf numFmtId="0" fontId="44" fillId="15" borderId="32" xfId="0" applyFont="1" applyFill="1" applyBorder="1"/>
    <xf numFmtId="0" fontId="44" fillId="15" borderId="33" xfId="0" applyFont="1" applyFill="1" applyBorder="1"/>
    <xf numFmtId="0" fontId="44" fillId="15" borderId="34" xfId="0" applyFont="1" applyFill="1" applyBorder="1"/>
    <xf numFmtId="0" fontId="44" fillId="15" borderId="35" xfId="0" applyFont="1" applyFill="1" applyBorder="1"/>
    <xf numFmtId="0" fontId="33" fillId="17" borderId="30" xfId="0" applyFont="1" applyFill="1" applyBorder="1" applyAlignment="1">
      <alignment horizontal="center"/>
    </xf>
    <xf numFmtId="0" fontId="33" fillId="18" borderId="31" xfId="0" applyFont="1" applyFill="1" applyBorder="1" applyAlignment="1">
      <alignment horizontal="center"/>
    </xf>
    <xf numFmtId="14" fontId="33" fillId="17" borderId="32" xfId="0" applyNumberFormat="1" applyFont="1" applyFill="1" applyBorder="1" applyAlignment="1">
      <alignment horizontal="center"/>
    </xf>
    <xf numFmtId="14" fontId="33" fillId="17" borderId="34" xfId="0" applyNumberFormat="1" applyFont="1" applyFill="1" applyBorder="1" applyAlignment="1">
      <alignment horizontal="center"/>
    </xf>
    <xf numFmtId="0" fontId="33" fillId="17" borderId="39" xfId="0" applyFont="1" applyFill="1" applyBorder="1" applyAlignment="1">
      <alignment horizontal="center"/>
    </xf>
    <xf numFmtId="14" fontId="33" fillId="18" borderId="40" xfId="0" applyNumberFormat="1" applyFont="1" applyFill="1" applyBorder="1" applyAlignment="1">
      <alignment horizontal="center"/>
    </xf>
    <xf numFmtId="0" fontId="33" fillId="17" borderId="31" xfId="0" applyFont="1" applyFill="1" applyBorder="1" applyAlignment="1">
      <alignment horizontal="center"/>
    </xf>
    <xf numFmtId="0" fontId="33" fillId="17" borderId="33" xfId="0" applyFont="1" applyFill="1" applyBorder="1" applyAlignment="1">
      <alignment horizontal="center"/>
    </xf>
    <xf numFmtId="0" fontId="33" fillId="17" borderId="35" xfId="0" applyFont="1" applyFill="1" applyBorder="1" applyAlignment="1">
      <alignment horizontal="center"/>
    </xf>
    <xf numFmtId="0" fontId="37" fillId="15" borderId="0" xfId="0" applyFont="1" applyFill="1" applyAlignment="1">
      <alignment vertical="center"/>
    </xf>
    <xf numFmtId="0" fontId="41" fillId="16" borderId="30" xfId="0" applyFont="1" applyFill="1" applyBorder="1" applyAlignment="1">
      <alignment horizontal="center" vertical="center"/>
    </xf>
    <xf numFmtId="166" fontId="44" fillId="15" borderId="32" xfId="0" applyNumberFormat="1" applyFont="1" applyFill="1" applyBorder="1" applyAlignment="1">
      <alignment horizontal="center"/>
    </xf>
    <xf numFmtId="167" fontId="44" fillId="15" borderId="32" xfId="0" applyNumberFormat="1" applyFont="1" applyFill="1" applyBorder="1" applyAlignment="1">
      <alignment horizontal="center"/>
    </xf>
    <xf numFmtId="168" fontId="44" fillId="15" borderId="32" xfId="0" applyNumberFormat="1" applyFont="1" applyFill="1" applyBorder="1" applyAlignment="1">
      <alignment horizontal="center"/>
    </xf>
    <xf numFmtId="169" fontId="44" fillId="15" borderId="32" xfId="0" applyNumberFormat="1" applyFont="1" applyFill="1" applyBorder="1" applyAlignment="1">
      <alignment horizontal="center"/>
    </xf>
    <xf numFmtId="0" fontId="44" fillId="15" borderId="41" xfId="0" applyFont="1" applyFill="1" applyBorder="1"/>
    <xf numFmtId="0" fontId="25" fillId="6" borderId="20" xfId="0" applyFont="1" applyFill="1" applyBorder="1" applyAlignment="1">
      <alignment horizontal="center" vertical="center" wrapText="1"/>
    </xf>
    <xf numFmtId="170" fontId="29" fillId="0" borderId="20" xfId="0" applyNumberFormat="1" applyFont="1" applyBorder="1" applyAlignment="1">
      <alignment horizontal="center" wrapText="1"/>
    </xf>
    <xf numFmtId="170" fontId="28" fillId="0" borderId="20" xfId="0" applyNumberFormat="1" applyFont="1" applyBorder="1" applyAlignment="1">
      <alignment horizontal="center" wrapText="1"/>
    </xf>
    <xf numFmtId="170" fontId="26" fillId="0" borderId="2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3" fillId="12" borderId="0" xfId="2" applyFont="1" applyFill="1" applyAlignment="1">
      <alignment horizontal="center"/>
    </xf>
    <xf numFmtId="0" fontId="35" fillId="13" borderId="0" xfId="2" applyFont="1" applyFill="1" applyAlignment="1">
      <alignment horizontal="center"/>
    </xf>
    <xf numFmtId="0" fontId="36" fillId="4" borderId="0" xfId="2" applyFont="1" applyFill="1" applyAlignment="1">
      <alignment horizontal="center"/>
    </xf>
    <xf numFmtId="0" fontId="33" fillId="14" borderId="0" xfId="2" applyFont="1" applyFill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8" fillId="0" borderId="0" xfId="0" applyNumberFormat="1" applyFont="1"/>
    <xf numFmtId="0" fontId="27" fillId="0" borderId="0" xfId="0" applyFont="1" applyAlignment="1">
      <alignment vertical="center"/>
    </xf>
    <xf numFmtId="0" fontId="12" fillId="15" borderId="0" xfId="0" applyFont="1" applyFill="1" applyAlignment="1">
      <alignment horizontal="center" vertical="center"/>
    </xf>
    <xf numFmtId="0" fontId="13" fillId="15" borderId="0" xfId="0" applyFont="1" applyFill="1" applyAlignment="1">
      <alignment horizontal="center"/>
    </xf>
    <xf numFmtId="0" fontId="13" fillId="15" borderId="0" xfId="0" applyFont="1" applyFill="1"/>
    <xf numFmtId="2" fontId="12" fillId="15" borderId="0" xfId="0" applyNumberFormat="1" applyFont="1" applyFill="1" applyAlignment="1">
      <alignment vertical="center"/>
    </xf>
    <xf numFmtId="0" fontId="4" fillId="15" borderId="0" xfId="0" applyFont="1" applyFill="1" applyAlignment="1">
      <alignment horizontal="center"/>
    </xf>
    <xf numFmtId="0" fontId="4" fillId="15" borderId="0" xfId="0" applyFont="1" applyFill="1"/>
    <xf numFmtId="0" fontId="12" fillId="15" borderId="0" xfId="0" applyFont="1" applyFill="1" applyAlignment="1">
      <alignment vertical="center"/>
    </xf>
    <xf numFmtId="0" fontId="16" fillId="0" borderId="0" xfId="0" applyFont="1" applyAlignment="1">
      <alignment horizontal="center"/>
    </xf>
    <xf numFmtId="9" fontId="18" fillId="11" borderId="0" xfId="3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4" fillId="0" borderId="49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171" fontId="18" fillId="0" borderId="49" xfId="0" applyNumberFormat="1" applyFont="1" applyBorder="1" applyAlignment="1">
      <alignment horizontal="center" vertical="center"/>
    </xf>
    <xf numFmtId="165" fontId="18" fillId="0" borderId="49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4" fillId="0" borderId="49" xfId="0" applyFont="1" applyBorder="1" applyAlignment="1">
      <alignment horizontal="left"/>
    </xf>
    <xf numFmtId="0" fontId="23" fillId="0" borderId="0" xfId="0" applyFont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1" fillId="15" borderId="0" xfId="0" applyFont="1" applyFill="1"/>
    <xf numFmtId="0" fontId="38" fillId="2" borderId="4" xfId="0" applyFont="1" applyFill="1" applyBorder="1" applyAlignment="1">
      <alignment horizontal="center" vertical="center"/>
    </xf>
    <xf numFmtId="0" fontId="33" fillId="0" borderId="5" xfId="0" applyFont="1" applyBorder="1"/>
    <xf numFmtId="0" fontId="38" fillId="2" borderId="5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/>
    </xf>
    <xf numFmtId="0" fontId="38" fillId="20" borderId="0" xfId="0" applyFont="1" applyFill="1" applyAlignment="1">
      <alignment horizontal="center" vertical="center"/>
    </xf>
    <xf numFmtId="0" fontId="38" fillId="2" borderId="10" xfId="0" applyFont="1" applyFill="1" applyBorder="1" applyAlignment="1">
      <alignment horizontal="center" vertical="center"/>
    </xf>
    <xf numFmtId="0" fontId="33" fillId="0" borderId="4" xfId="0" applyFon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0" fontId="44" fillId="15" borderId="55" xfId="0" applyFont="1" applyFill="1" applyBorder="1" applyAlignment="1">
      <alignment horizontal="center"/>
    </xf>
    <xf numFmtId="0" fontId="44" fillId="15" borderId="56" xfId="0" applyFont="1" applyFill="1" applyBorder="1" applyAlignment="1">
      <alignment horizontal="center"/>
    </xf>
    <xf numFmtId="174" fontId="44" fillId="15" borderId="57" xfId="0" applyNumberFormat="1" applyFont="1" applyFill="1" applyBorder="1" applyAlignment="1">
      <alignment horizontal="center"/>
    </xf>
    <xf numFmtId="174" fontId="44" fillId="15" borderId="58" xfId="0" applyNumberFormat="1" applyFont="1" applyFill="1" applyBorder="1" applyAlignment="1">
      <alignment horizontal="center"/>
    </xf>
    <xf numFmtId="0" fontId="41" fillId="6" borderId="29" xfId="0" applyFont="1" applyFill="1" applyBorder="1" applyAlignment="1">
      <alignment horizontal="center" vertical="center" wrapText="1"/>
    </xf>
    <xf numFmtId="0" fontId="34" fillId="23" borderId="0" xfId="2" applyFont="1" applyFill="1"/>
    <xf numFmtId="0" fontId="35" fillId="23" borderId="0" xfId="2" applyFont="1" applyFill="1"/>
    <xf numFmtId="0" fontId="35" fillId="23" borderId="0" xfId="2" applyFont="1" applyFill="1" applyAlignment="1">
      <alignment horizontal="center"/>
    </xf>
    <xf numFmtId="0" fontId="41" fillId="6" borderId="59" xfId="0" applyFont="1" applyFill="1" applyBorder="1" applyAlignment="1">
      <alignment horizontal="center" vertical="center"/>
    </xf>
    <xf numFmtId="0" fontId="33" fillId="24" borderId="59" xfId="2" applyFont="1" applyFill="1" applyBorder="1"/>
    <xf numFmtId="0" fontId="0" fillId="25" borderId="0" xfId="0" applyFill="1"/>
    <xf numFmtId="0" fontId="4" fillId="25" borderId="0" xfId="0" applyFont="1" applyFill="1"/>
    <xf numFmtId="0" fontId="25" fillId="19" borderId="0" xfId="0" applyFont="1" applyFill="1" applyAlignment="1">
      <alignment horizontal="center"/>
    </xf>
    <xf numFmtId="3" fontId="4" fillId="0" borderId="60" xfId="0" applyNumberFormat="1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3" fillId="27" borderId="59" xfId="2" applyFont="1" applyFill="1" applyBorder="1"/>
    <xf numFmtId="0" fontId="3" fillId="26" borderId="49" xfId="0" applyFont="1" applyFill="1" applyBorder="1" applyAlignment="1">
      <alignment horizontal="center" vertical="center"/>
    </xf>
    <xf numFmtId="172" fontId="3" fillId="26" borderId="49" xfId="0" applyNumberFormat="1" applyFont="1" applyFill="1" applyBorder="1" applyAlignment="1">
      <alignment horizontal="center" vertical="center"/>
    </xf>
    <xf numFmtId="171" fontId="3" fillId="26" borderId="49" xfId="0" applyNumberFormat="1" applyFont="1" applyFill="1" applyBorder="1" applyAlignment="1">
      <alignment horizontal="center" vertical="center"/>
    </xf>
    <xf numFmtId="0" fontId="49" fillId="28" borderId="49" xfId="0" applyFont="1" applyFill="1" applyBorder="1" applyAlignment="1">
      <alignment horizontal="center" vertical="center"/>
    </xf>
    <xf numFmtId="0" fontId="48" fillId="31" borderId="0" xfId="0" applyFont="1" applyFill="1" applyAlignment="1">
      <alignment horizontal="center"/>
    </xf>
    <xf numFmtId="0" fontId="3" fillId="14" borderId="0" xfId="2" applyFont="1" applyFill="1"/>
    <xf numFmtId="0" fontId="4" fillId="4" borderId="0" xfId="2" applyFont="1" applyFill="1" applyAlignment="1">
      <alignment horizontal="center"/>
    </xf>
    <xf numFmtId="0" fontId="3" fillId="14" borderId="0" xfId="2" applyFont="1" applyFill="1" applyAlignment="1">
      <alignment horizontal="center"/>
    </xf>
    <xf numFmtId="0" fontId="51" fillId="6" borderId="20" xfId="0" applyFont="1" applyFill="1" applyBorder="1"/>
    <xf numFmtId="0" fontId="52" fillId="6" borderId="20" xfId="0" applyFont="1" applyFill="1" applyBorder="1" applyAlignment="1">
      <alignment horizontal="center"/>
    </xf>
    <xf numFmtId="0" fontId="54" fillId="6" borderId="20" xfId="0" applyFont="1" applyFill="1" applyBorder="1" applyAlignment="1">
      <alignment horizontal="center" vertical="center" wrapText="1"/>
    </xf>
    <xf numFmtId="170" fontId="55" fillId="0" borderId="20" xfId="0" applyNumberFormat="1" applyFont="1" applyBorder="1" applyAlignment="1">
      <alignment horizontal="center" wrapText="1"/>
    </xf>
    <xf numFmtId="170" fontId="56" fillId="0" borderId="20" xfId="0" applyNumberFormat="1" applyFont="1" applyBorder="1" applyAlignment="1">
      <alignment horizontal="center" wrapText="1"/>
    </xf>
    <xf numFmtId="0" fontId="51" fillId="0" borderId="0" xfId="0" applyFont="1" applyAlignment="1">
      <alignment horizontal="center" vertical="center"/>
    </xf>
    <xf numFmtId="9" fontId="3" fillId="22" borderId="0" xfId="3" applyFont="1" applyFill="1" applyBorder="1" applyAlignment="1">
      <alignment horizontal="center" vertical="center"/>
    </xf>
    <xf numFmtId="0" fontId="51" fillId="0" borderId="50" xfId="0" applyFont="1" applyBorder="1" applyAlignment="1">
      <alignment horizontal="center" vertical="center"/>
    </xf>
    <xf numFmtId="170" fontId="57" fillId="0" borderId="20" xfId="0" applyNumberFormat="1" applyFont="1" applyBorder="1" applyAlignment="1">
      <alignment horizontal="center" wrapText="1"/>
    </xf>
    <xf numFmtId="9" fontId="58" fillId="0" borderId="0" xfId="3" applyFont="1" applyAlignment="1">
      <alignment horizontal="right" vertical="center"/>
    </xf>
    <xf numFmtId="172" fontId="3" fillId="22" borderId="0" xfId="3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vertical="center"/>
    </xf>
    <xf numFmtId="172" fontId="6" fillId="0" borderId="0" xfId="0" applyNumberFormat="1" applyFont="1"/>
    <xf numFmtId="0" fontId="59" fillId="30" borderId="0" xfId="0" applyFont="1" applyFill="1" applyAlignment="1">
      <alignment horizontal="center"/>
    </xf>
    <xf numFmtId="0" fontId="3" fillId="0" borderId="0" xfId="0" applyFont="1"/>
    <xf numFmtId="0" fontId="60" fillId="19" borderId="0" xfId="0" applyFont="1" applyFill="1" applyAlignment="1">
      <alignment horizontal="center"/>
    </xf>
    <xf numFmtId="0" fontId="61" fillId="21" borderId="0" xfId="0" applyFont="1" applyFill="1" applyAlignment="1">
      <alignment vertical="center"/>
    </xf>
    <xf numFmtId="0" fontId="6" fillId="15" borderId="0" xfId="0" applyFont="1" applyFill="1"/>
    <xf numFmtId="0" fontId="6" fillId="15" borderId="0" xfId="0" applyFont="1" applyFill="1" applyAlignment="1">
      <alignment horizontal="center"/>
    </xf>
    <xf numFmtId="0" fontId="50" fillId="29" borderId="60" xfId="0" applyFont="1" applyFill="1" applyBorder="1" applyAlignment="1">
      <alignment horizontal="center" vertical="center"/>
    </xf>
    <xf numFmtId="0" fontId="6" fillId="0" borderId="60" xfId="0" applyFont="1" applyBorder="1"/>
    <xf numFmtId="0" fontId="3" fillId="26" borderId="60" xfId="0" applyFont="1" applyFill="1" applyBorder="1" applyAlignment="1">
      <alignment horizontal="center" vertical="center"/>
    </xf>
    <xf numFmtId="172" fontId="3" fillId="15" borderId="60" xfId="0" applyNumberFormat="1" applyFont="1" applyFill="1" applyBorder="1" applyAlignment="1">
      <alignment horizontal="center" vertical="center"/>
    </xf>
    <xf numFmtId="171" fontId="3" fillId="26" borderId="60" xfId="0" applyNumberFormat="1" applyFont="1" applyFill="1" applyBorder="1" applyAlignment="1">
      <alignment horizontal="center" vertical="center"/>
    </xf>
    <xf numFmtId="165" fontId="3" fillId="0" borderId="60" xfId="0" applyNumberFormat="1" applyFont="1" applyBorder="1" applyAlignment="1">
      <alignment horizontal="center" vertical="center"/>
    </xf>
    <xf numFmtId="0" fontId="62" fillId="0" borderId="60" xfId="0" applyFont="1" applyBorder="1" applyAlignment="1">
      <alignment horizontal="center" vertical="center"/>
    </xf>
    <xf numFmtId="172" fontId="3" fillId="26" borderId="60" xfId="0" applyNumberFormat="1" applyFont="1" applyFill="1" applyBorder="1" applyAlignment="1">
      <alignment horizontal="center" vertical="center"/>
    </xf>
    <xf numFmtId="0" fontId="6" fillId="26" borderId="60" xfId="0" applyFont="1" applyFill="1" applyBorder="1" applyAlignment="1">
      <alignment horizontal="center"/>
    </xf>
    <xf numFmtId="0" fontId="63" fillId="0" borderId="60" xfId="0" applyFont="1" applyBorder="1" applyAlignment="1">
      <alignment horizontal="center" vertical="center"/>
    </xf>
    <xf numFmtId="171" fontId="3" fillId="15" borderId="60" xfId="0" applyNumberFormat="1" applyFont="1" applyFill="1" applyBorder="1" applyAlignment="1">
      <alignment horizontal="center" vertical="center"/>
    </xf>
    <xf numFmtId="0" fontId="50" fillId="28" borderId="49" xfId="0" applyFont="1" applyFill="1" applyBorder="1" applyAlignment="1">
      <alignment horizontal="center" vertical="center"/>
    </xf>
    <xf numFmtId="0" fontId="50" fillId="28" borderId="49" xfId="0" applyFont="1" applyFill="1" applyBorder="1" applyAlignment="1">
      <alignment vertical="center"/>
    </xf>
    <xf numFmtId="3" fontId="4" fillId="26" borderId="49" xfId="0" applyNumberFormat="1" applyFont="1" applyFill="1" applyBorder="1" applyAlignment="1">
      <alignment horizontal="center" vertical="center"/>
    </xf>
    <xf numFmtId="0" fontId="4" fillId="26" borderId="49" xfId="0" applyFont="1" applyFill="1" applyBorder="1" applyAlignment="1">
      <alignment horizontal="center"/>
    </xf>
    <xf numFmtId="0" fontId="64" fillId="26" borderId="49" xfId="0" applyFont="1" applyFill="1" applyBorder="1" applyAlignment="1">
      <alignment horizontal="center"/>
    </xf>
    <xf numFmtId="9" fontId="64" fillId="26" borderId="49" xfId="3" applyFont="1" applyFill="1" applyBorder="1" applyAlignment="1">
      <alignment horizontal="center"/>
    </xf>
    <xf numFmtId="0" fontId="36" fillId="0" borderId="62" xfId="0" applyFont="1" applyBorder="1"/>
    <xf numFmtId="0" fontId="65" fillId="22" borderId="59" xfId="0" applyFont="1" applyFill="1" applyBorder="1" applyAlignment="1">
      <alignment horizontal="center" vertical="center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center" vertical="center"/>
    </xf>
    <xf numFmtId="0" fontId="66" fillId="9" borderId="23" xfId="0" applyFont="1" applyFill="1" applyBorder="1" applyAlignment="1">
      <alignment horizontal="center" vertical="center" wrapText="1"/>
    </xf>
    <xf numFmtId="1" fontId="5" fillId="10" borderId="22" xfId="0" applyNumberFormat="1" applyFont="1" applyFill="1" applyBorder="1" applyAlignment="1">
      <alignment horizontal="center" vertical="center" wrapText="1"/>
    </xf>
    <xf numFmtId="1" fontId="5" fillId="10" borderId="61" xfId="0" applyNumberFormat="1" applyFont="1" applyFill="1" applyBorder="1" applyAlignment="1">
      <alignment horizontal="center" vertical="center" wrapText="1"/>
    </xf>
    <xf numFmtId="0" fontId="12" fillId="26" borderId="43" xfId="0" applyFont="1" applyFill="1" applyBorder="1" applyAlignment="1">
      <alignment horizontal="center" vertical="center"/>
    </xf>
    <xf numFmtId="0" fontId="3" fillId="15" borderId="5" xfId="0" applyFont="1" applyFill="1" applyBorder="1"/>
    <xf numFmtId="0" fontId="12" fillId="26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6" fillId="15" borderId="60" xfId="0" applyFont="1" applyFill="1" applyBorder="1" applyAlignment="1">
      <alignment horizontal="center"/>
    </xf>
    <xf numFmtId="0" fontId="46" fillId="15" borderId="0" xfId="0" applyFont="1" applyFill="1" applyAlignment="1">
      <alignment horizontal="center" vertical="center"/>
    </xf>
    <xf numFmtId="0" fontId="36" fillId="15" borderId="0" xfId="0" applyFont="1" applyFill="1" applyAlignment="1">
      <alignment horizontal="center" vertical="center"/>
    </xf>
    <xf numFmtId="0" fontId="36" fillId="15" borderId="0" xfId="0" applyFont="1" applyFill="1" applyAlignment="1">
      <alignment horizontal="center"/>
    </xf>
    <xf numFmtId="0" fontId="15" fillId="8" borderId="0" xfId="0" applyFont="1" applyFill="1" applyAlignment="1">
      <alignment horizontal="center" vertical="center"/>
    </xf>
    <xf numFmtId="0" fontId="13" fillId="0" borderId="0" xfId="0" applyFont="1"/>
    <xf numFmtId="0" fontId="16" fillId="7" borderId="0" xfId="0" applyFont="1" applyFill="1" applyAlignment="1">
      <alignment horizontal="left" vertical="center" wrapText="1"/>
    </xf>
    <xf numFmtId="0" fontId="16" fillId="7" borderId="0" xfId="0" applyFont="1" applyFill="1" applyAlignment="1">
      <alignment horizontal="center" vertical="center" wrapText="1"/>
    </xf>
    <xf numFmtId="0" fontId="0" fillId="0" borderId="0" xfId="0"/>
    <xf numFmtId="0" fontId="16" fillId="7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" fillId="0" borderId="0" xfId="0" applyFont="1"/>
    <xf numFmtId="0" fontId="12" fillId="8" borderId="0" xfId="0" applyFont="1" applyFill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14" fillId="6" borderId="14" xfId="0" applyFont="1" applyFill="1" applyBorder="1" applyAlignment="1">
      <alignment horizontal="center" vertical="center"/>
    </xf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9" xfId="0" applyFont="1" applyBorder="1"/>
    <xf numFmtId="0" fontId="30" fillId="7" borderId="14" xfId="1" applyFont="1" applyFill="1" applyBorder="1" applyAlignment="1">
      <alignment horizontal="center" vertical="center"/>
    </xf>
    <xf numFmtId="0" fontId="30" fillId="0" borderId="15" xfId="1" applyFont="1" applyBorder="1"/>
    <xf numFmtId="0" fontId="30" fillId="0" borderId="16" xfId="1" applyFont="1" applyBorder="1"/>
    <xf numFmtId="0" fontId="30" fillId="0" borderId="17" xfId="1" applyFont="1" applyBorder="1"/>
    <xf numFmtId="0" fontId="30" fillId="0" borderId="18" xfId="1" applyFont="1" applyBorder="1"/>
    <xf numFmtId="0" fontId="30" fillId="0" borderId="19" xfId="1" applyFont="1" applyBorder="1"/>
    <xf numFmtId="0" fontId="3" fillId="3" borderId="0" xfId="2" applyFont="1" applyFill="1"/>
    <xf numFmtId="0" fontId="4" fillId="4" borderId="0" xfId="2" applyFont="1" applyFill="1"/>
    <xf numFmtId="0" fontId="33" fillId="17" borderId="0" xfId="0" applyFont="1" applyFill="1" applyAlignment="1">
      <alignment horizontal="center"/>
    </xf>
    <xf numFmtId="0" fontId="33" fillId="17" borderId="39" xfId="0" applyFont="1" applyFill="1" applyBorder="1" applyAlignment="1">
      <alignment horizontal="center"/>
    </xf>
    <xf numFmtId="0" fontId="33" fillId="17" borderId="40" xfId="0" applyFont="1" applyFill="1" applyBorder="1" applyAlignment="1">
      <alignment horizontal="center"/>
    </xf>
    <xf numFmtId="0" fontId="37" fillId="15" borderId="42" xfId="0" applyFont="1" applyFill="1" applyBorder="1" applyAlignment="1">
      <alignment horizontal="center" vertical="center"/>
    </xf>
    <xf numFmtId="0" fontId="37" fillId="15" borderId="0" xfId="0" applyFont="1" applyFill="1" applyAlignment="1">
      <alignment horizontal="center" vertical="center"/>
    </xf>
    <xf numFmtId="0" fontId="41" fillId="6" borderId="37" xfId="0" applyFont="1" applyFill="1" applyBorder="1" applyAlignment="1">
      <alignment horizontal="center" vertical="center"/>
    </xf>
    <xf numFmtId="0" fontId="41" fillId="6" borderId="38" xfId="0" applyFont="1" applyFill="1" applyBorder="1" applyAlignment="1">
      <alignment horizontal="center" vertical="center"/>
    </xf>
    <xf numFmtId="0" fontId="36" fillId="0" borderId="0" xfId="0" applyFont="1"/>
    <xf numFmtId="0" fontId="39" fillId="0" borderId="0" xfId="0" applyFont="1" applyAlignment="1">
      <alignment horizontal="center" vertical="center"/>
    </xf>
    <xf numFmtId="0" fontId="40" fillId="6" borderId="26" xfId="0" applyFont="1" applyFill="1" applyBorder="1" applyAlignment="1">
      <alignment horizontal="center" vertical="center"/>
    </xf>
    <xf numFmtId="0" fontId="40" fillId="6" borderId="27" xfId="0" applyFont="1" applyFill="1" applyBorder="1" applyAlignment="1">
      <alignment horizontal="center" vertical="center"/>
    </xf>
    <xf numFmtId="0" fontId="40" fillId="6" borderId="28" xfId="0" applyFont="1" applyFill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3" fillId="0" borderId="63" xfId="2" applyFont="1" applyBorder="1" applyAlignment="1">
      <alignment horizontal="center"/>
    </xf>
    <xf numFmtId="0" fontId="3" fillId="0" borderId="64" xfId="2" applyFont="1" applyBorder="1" applyAlignment="1">
      <alignment horizontal="center"/>
    </xf>
    <xf numFmtId="0" fontId="3" fillId="24" borderId="59" xfId="2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49" fillId="28" borderId="49" xfId="0" applyFont="1" applyFill="1" applyBorder="1" applyAlignment="1">
      <alignment horizontal="center" vertical="center"/>
    </xf>
    <xf numFmtId="0" fontId="16" fillId="0" borderId="5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0" borderId="4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26" borderId="43" xfId="0" applyFont="1" applyFill="1" applyBorder="1" applyAlignment="1">
      <alignment horizontal="center" vertical="center"/>
    </xf>
    <xf numFmtId="0" fontId="12" fillId="26" borderId="44" xfId="0" applyFont="1" applyFill="1" applyBorder="1" applyAlignment="1">
      <alignment horizontal="center" vertical="center"/>
    </xf>
    <xf numFmtId="173" fontId="12" fillId="26" borderId="43" xfId="0" applyNumberFormat="1" applyFont="1" applyFill="1" applyBorder="1" applyAlignment="1">
      <alignment horizontal="center" vertical="center"/>
    </xf>
    <xf numFmtId="173" fontId="12" fillId="26" borderId="44" xfId="0" applyNumberFormat="1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6" borderId="4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3" fillId="15" borderId="59" xfId="2" applyFont="1" applyFill="1" applyBorder="1" applyAlignment="1">
      <alignment horizontal="center"/>
    </xf>
    <xf numFmtId="0" fontId="50" fillId="29" borderId="60" xfId="0" applyFont="1" applyFill="1" applyBorder="1" applyAlignment="1">
      <alignment horizontal="center" vertical="center"/>
    </xf>
    <xf numFmtId="0" fontId="53" fillId="0" borderId="50" xfId="0" applyFont="1" applyBorder="1" applyAlignment="1">
      <alignment horizontal="center"/>
    </xf>
    <xf numFmtId="0" fontId="53" fillId="0" borderId="0" xfId="0" applyFont="1" applyAlignment="1">
      <alignment horizontal="center"/>
    </xf>
    <xf numFmtId="0" fontId="5" fillId="0" borderId="5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26" borderId="48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2" xr:uid="{4BA17576-721E-254E-9527-174E6D997489}"/>
    <cellStyle name="Porcentaje" xfId="3" builtinId="5"/>
  </cellStyles>
  <dxfs count="18">
    <dxf>
      <font>
        <strike/>
        <color theme="8" tint="0.59996337778862885"/>
      </font>
      <fill>
        <patternFill patternType="none"/>
      </fill>
    </dxf>
    <dxf>
      <fill>
        <patternFill patternType="solid">
          <fgColor rgb="FFF7F1F0"/>
          <bgColor rgb="FFF7F1F0"/>
        </patternFill>
      </fill>
    </dxf>
    <dxf>
      <fill>
        <patternFill patternType="solid">
          <fgColor rgb="FFF4CFD7"/>
          <bgColor rgb="FFF4CFD7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color theme="0"/>
      </font>
      <fill>
        <patternFill patternType="solid">
          <fgColor rgb="FF5C81AD"/>
          <bgColor rgb="FF5C81AD"/>
        </patternFill>
      </fill>
    </dxf>
    <dxf>
      <font>
        <strike/>
        <color rgb="FF8AA8CA"/>
      </font>
      <fill>
        <patternFill patternType="none"/>
      </fill>
    </dxf>
    <dxf>
      <font>
        <strike val="0"/>
        <u val="none"/>
        <color theme="2"/>
      </font>
      <fill>
        <patternFill>
          <bgColor rgb="FF1368F1"/>
        </patternFill>
      </fill>
    </dxf>
    <dxf>
      <font>
        <u val="none"/>
        <color rgb="FF222F3E"/>
      </font>
      <fill>
        <patternFill>
          <bgColor theme="4" tint="0.79998168889431442"/>
        </patternFill>
      </fill>
    </dxf>
    <dxf>
      <font>
        <color theme="0" tint="-0.24994659260841701"/>
      </font>
    </dxf>
    <dxf>
      <font>
        <strike val="0"/>
        <u val="none"/>
        <color theme="2"/>
      </font>
      <fill>
        <patternFill>
          <bgColor rgb="FF1368F1"/>
        </patternFill>
      </fill>
    </dxf>
    <dxf>
      <font>
        <i/>
        <strike/>
        <color rgb="FFF4CFD7"/>
      </font>
      <fill>
        <patternFill patternType="none"/>
      </fill>
    </dxf>
    <dxf>
      <font>
        <color theme="0"/>
      </font>
      <fill>
        <patternFill patternType="solid">
          <fgColor rgb="FF5C81AD"/>
          <bgColor rgb="FF5C81AD"/>
        </patternFill>
      </fill>
    </dxf>
    <dxf>
      <fill>
        <patternFill patternType="solid">
          <fgColor rgb="FFE1E7EB"/>
          <bgColor rgb="FFE1E7EB"/>
        </patternFill>
      </fill>
    </dxf>
    <dxf>
      <font>
        <strike val="0"/>
        <u val="none"/>
        <color theme="2"/>
      </font>
      <fill>
        <patternFill>
          <bgColor rgb="FF1368F1"/>
        </patternFill>
      </fill>
    </dxf>
    <dxf>
      <font>
        <color rgb="FF222F3E"/>
      </font>
      <fill>
        <patternFill>
          <bgColor rgb="FFDAE7FE"/>
        </patternFill>
      </fill>
    </dxf>
    <dxf>
      <font>
        <color theme="0" tint="-0.24994659260841701"/>
      </font>
    </dxf>
    <dxf>
      <font>
        <strike val="0"/>
        <u val="none"/>
        <color theme="2"/>
      </font>
      <fill>
        <patternFill>
          <bgColor rgb="FF1368F1"/>
        </patternFill>
      </fill>
    </dxf>
    <dxf>
      <font>
        <color rgb="FF222F3E"/>
      </font>
      <fill>
        <patternFill>
          <bgColor rgb="FFDAE7FE"/>
        </patternFill>
      </fill>
    </dxf>
  </dxfs>
  <tableStyles count="0" defaultTableStyle="TableStyleMedium2" defaultPivotStyle="PivotStyleLight16"/>
  <colors>
    <mruColors>
      <color rgb="FFD7E2EB"/>
      <color rgb="FF222F3E"/>
      <color rgb="FFD6E3EA"/>
      <color rgb="FFDAE7FE"/>
      <color rgb="FF8AA8CA"/>
      <color rgb="FFD9E7FE"/>
      <color rgb="FF1368F1"/>
      <color rgb="FFE1E7EB"/>
      <color rgb="FF5C81AD"/>
      <color rgb="FFFCE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ITEMS</a:t>
            </a:r>
            <a:r>
              <a:rPr lang="es-CO" baseline="0"/>
              <a:t> VENDIDOS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FF9900"/>
            </a:solidFill>
          </c:spPr>
          <c:dPt>
            <c:idx val="0"/>
            <c:bubble3D val="0"/>
            <c:spPr>
              <a:solidFill>
                <a:srgbClr val="D7E2E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9A-6D4F-BECC-F0D7D6B89593}"/>
              </c:ext>
            </c:extLst>
          </c:dPt>
          <c:dPt>
            <c:idx val="1"/>
            <c:bubble3D val="0"/>
            <c:spPr>
              <a:solidFill>
                <a:srgbClr val="1368F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9A-6D4F-BECC-F0D7D6B89593}"/>
              </c:ext>
            </c:extLst>
          </c:dPt>
          <c:cat>
            <c:strRef>
              <c:f>'Formulas, No borrar'!$L$20:$M$20</c:f>
              <c:strCache>
                <c:ptCount val="2"/>
                <c:pt idx="0">
                  <c:v>Pnte por Vender</c:v>
                </c:pt>
                <c:pt idx="1">
                  <c:v>Vendido</c:v>
                </c:pt>
              </c:strCache>
            </c:strRef>
          </c:cat>
          <c:val>
            <c:numRef>
              <c:f>'Formulas, No borrar'!$L$21:$M$21</c:f>
              <c:numCache>
                <c:formatCode>"$"#,##0</c:formatCode>
                <c:ptCount val="2"/>
                <c:pt idx="0">
                  <c:v>1684</c:v>
                </c:pt>
                <c:pt idx="1">
                  <c:v>5104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E7-4E7A-A632-52A6D5DDE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# Items Pendientes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RESUMEN!$D$6</c:f>
              <c:strCache>
                <c:ptCount val="1"/>
                <c:pt idx="0">
                  <c:v># ITEMS PENDIENTES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0B-EB4C-9B38-78A7380A077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0B-EB4C-9B38-78A7380A077B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0B-EB4C-9B38-78A7380A077B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C0B-EB4C-9B38-78A7380A077B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C0B-EB4C-9B38-78A7380A077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C0B-EB4C-9B38-78A7380A077B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C0B-EB4C-9B38-78A7380A077B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C0B-EB4C-9B38-78A7380A077B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C0B-EB4C-9B38-78A7380A077B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C0B-EB4C-9B38-78A7380A077B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C0B-EB4C-9B38-78A7380A077B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C0B-EB4C-9B38-78A7380A077B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C0B-EB4C-9B38-78A7380A077B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C0B-EB4C-9B38-78A7380A07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RESUMEN!$C$7:$C$20</c:f>
              <c:strCache>
                <c:ptCount val="14"/>
                <c:pt idx="0">
                  <c:v>ROPA</c:v>
                </c:pt>
                <c:pt idx="1">
                  <c:v>ZAPATOS</c:v>
                </c:pt>
                <c:pt idx="2">
                  <c:v>ACCESORIOS</c:v>
                </c:pt>
                <c:pt idx="3">
                  <c:v>BELLEZA</c:v>
                </c:pt>
                <c:pt idx="4">
                  <c:v>TÉCNICA</c:v>
                </c:pt>
                <c:pt idx="5">
                  <c:v>OTROS</c:v>
                </c:pt>
                <c:pt idx="6">
                  <c:v>EXTRA 1</c:v>
                </c:pt>
                <c:pt idx="7">
                  <c:v>EXTRA 2</c:v>
                </c:pt>
                <c:pt idx="8">
                  <c:v>EXTRA 3</c:v>
                </c:pt>
                <c:pt idx="9">
                  <c:v>EXTRA 4</c:v>
                </c:pt>
                <c:pt idx="10">
                  <c:v>EXTRA 5</c:v>
                </c:pt>
                <c:pt idx="11">
                  <c:v>EXTRA 6</c:v>
                </c:pt>
                <c:pt idx="12">
                  <c:v>EXTRA 7</c:v>
                </c:pt>
                <c:pt idx="13">
                  <c:v>EXTRA 8</c:v>
                </c:pt>
              </c:strCache>
            </c:strRef>
          </c:cat>
          <c:val>
            <c:numRef>
              <c:f>RESUMEN!$D$7:$D$20</c:f>
              <c:numCache>
                <c:formatCode>General</c:formatCode>
                <c:ptCount val="1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E3-40C1-B6CA-F0231BE255C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027275215130601"/>
          <c:y val="6.0276410761154871E-2"/>
          <c:w val="0.29407167376577781"/>
          <c:h val="0.88517634514435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Antone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ntone"/>
                <a:ea typeface="+mn-ea"/>
                <a:cs typeface="+mn-cs"/>
              </a:defRPr>
            </a:pPr>
            <a:r>
              <a:rPr lang="es-CO"/>
              <a:t>% Items Pendientes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ntone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RESUMEN!$E$6</c:f>
              <c:strCache>
                <c:ptCount val="1"/>
                <c:pt idx="0">
                  <c:v>3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BF-4ABD-B8D2-998BE0892E0A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6BF-4ABD-B8D2-998BE0892E0A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BF-4ABD-B8D2-998BE0892E0A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BF-4ABD-B8D2-998BE0892E0A}"/>
              </c:ext>
            </c:extLst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BF-4ABD-B8D2-998BE0892E0A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6BF-4ABD-B8D2-998BE0892E0A}"/>
              </c:ext>
            </c:extLst>
          </c:dPt>
          <c:dPt>
            <c:idx val="6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6BF-4ABD-B8D2-998BE0892E0A}"/>
              </c:ext>
            </c:extLst>
          </c:dPt>
          <c:dPt>
            <c:idx val="7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6BF-4ABD-B8D2-998BE0892E0A}"/>
              </c:ext>
            </c:extLst>
          </c:dPt>
          <c:dPt>
            <c:idx val="8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6BF-4ABD-B8D2-998BE0892E0A}"/>
              </c:ext>
            </c:extLst>
          </c:dPt>
          <c:dPt>
            <c:idx val="9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6BF-4ABD-B8D2-998BE0892E0A}"/>
              </c:ext>
            </c:extLst>
          </c:dPt>
          <c:dPt>
            <c:idx val="10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6BF-4ABD-B8D2-998BE0892E0A}"/>
              </c:ext>
            </c:extLst>
          </c:dPt>
          <c:dPt>
            <c:idx val="11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6BF-4ABD-B8D2-998BE0892E0A}"/>
              </c:ext>
            </c:extLst>
          </c:dPt>
          <c:dPt>
            <c:idx val="12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6BF-4ABD-B8D2-998BE0892E0A}"/>
              </c:ext>
            </c:extLst>
          </c:dPt>
          <c:dPt>
            <c:idx val="13"/>
            <c:invertIfNegative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6BF-4ABD-B8D2-998BE0892E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ntone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RESUMEN!$C$7:$C$20</c:f>
              <c:strCache>
                <c:ptCount val="14"/>
                <c:pt idx="0">
                  <c:v>ROPA</c:v>
                </c:pt>
                <c:pt idx="1">
                  <c:v>ZAPATOS</c:v>
                </c:pt>
                <c:pt idx="2">
                  <c:v>ACCESORIOS</c:v>
                </c:pt>
                <c:pt idx="3">
                  <c:v>BELLEZA</c:v>
                </c:pt>
                <c:pt idx="4">
                  <c:v>TÉCNICA</c:v>
                </c:pt>
                <c:pt idx="5">
                  <c:v>OTROS</c:v>
                </c:pt>
                <c:pt idx="6">
                  <c:v>EXTRA 1</c:v>
                </c:pt>
                <c:pt idx="7">
                  <c:v>EXTRA 2</c:v>
                </c:pt>
                <c:pt idx="8">
                  <c:v>EXTRA 3</c:v>
                </c:pt>
                <c:pt idx="9">
                  <c:v>EXTRA 4</c:v>
                </c:pt>
                <c:pt idx="10">
                  <c:v>EXTRA 5</c:v>
                </c:pt>
                <c:pt idx="11">
                  <c:v>EXTRA 6</c:v>
                </c:pt>
                <c:pt idx="12">
                  <c:v>EXTRA 7</c:v>
                </c:pt>
                <c:pt idx="13">
                  <c:v>EXTRA 8</c:v>
                </c:pt>
              </c:strCache>
            </c:strRef>
          </c:cat>
          <c:val>
            <c:numRef>
              <c:f>RESUMEN!$E$7:$E$20</c:f>
              <c:numCache>
                <c:formatCode>0%</c:formatCode>
                <c:ptCount val="14"/>
                <c:pt idx="0">
                  <c:v>0.66666666666666663</c:v>
                </c:pt>
                <c:pt idx="1">
                  <c:v>0</c:v>
                </c:pt>
                <c:pt idx="2">
                  <c:v>0.33333333333333331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6BF-4ABD-B8D2-998BE0892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40672160"/>
        <c:axId val="1064372144"/>
      </c:barChart>
      <c:valAx>
        <c:axId val="106437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Antone"/>
                <a:ea typeface="+mn-ea"/>
                <a:cs typeface="+mn-cs"/>
              </a:defRPr>
            </a:pPr>
            <a:endParaRPr lang="en-US"/>
          </a:p>
        </c:txPr>
        <c:crossAx val="1240672160"/>
        <c:crosses val="autoZero"/>
        <c:crossBetween val="between"/>
      </c:valAx>
      <c:catAx>
        <c:axId val="124067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Antone"/>
                <a:ea typeface="+mn-ea"/>
                <a:cs typeface="+mn-cs"/>
              </a:defRPr>
            </a:pPr>
            <a:endParaRPr lang="en-US"/>
          </a:p>
        </c:txPr>
        <c:crossAx val="1064372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ntone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ntone"/>
                <a:ea typeface="+mn-ea"/>
                <a:cs typeface="+mn-cs"/>
              </a:defRPr>
            </a:pPr>
            <a:r>
              <a:rPr lang="es-CO"/>
              <a:t># Items Enviados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ntone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RESUMEN!$F$6</c:f>
              <c:strCache>
                <c:ptCount val="1"/>
                <c:pt idx="0">
                  <c:v># ITEMS ENVIADOS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5C0-47B4-A7A3-2C6C6968BDB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5C0-47B4-A7A3-2C6C6968BDB5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5C0-47B4-A7A3-2C6C6968BDB5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5C0-47B4-A7A3-2C6C6968BDB5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5C0-47B4-A7A3-2C6C6968BDB5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15C0-47B4-A7A3-2C6C6968BDB5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15C0-47B4-A7A3-2C6C6968BDB5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15C0-47B4-A7A3-2C6C6968BDB5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15C0-47B4-A7A3-2C6C6968BDB5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15C0-47B4-A7A3-2C6C6968BDB5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15C0-47B4-A7A3-2C6C6968BDB5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lumMod val="6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15C0-47B4-A7A3-2C6C6968BDB5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15C0-47B4-A7A3-2C6C6968BDB5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15C0-47B4-A7A3-2C6C6968BD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ntone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RESUMEN!$C$7:$C$20</c:f>
              <c:strCache>
                <c:ptCount val="14"/>
                <c:pt idx="0">
                  <c:v>ROPA</c:v>
                </c:pt>
                <c:pt idx="1">
                  <c:v>ZAPATOS</c:v>
                </c:pt>
                <c:pt idx="2">
                  <c:v>ACCESORIOS</c:v>
                </c:pt>
                <c:pt idx="3">
                  <c:v>BELLEZA</c:v>
                </c:pt>
                <c:pt idx="4">
                  <c:v>TÉCNICA</c:v>
                </c:pt>
                <c:pt idx="5">
                  <c:v>OTROS</c:v>
                </c:pt>
                <c:pt idx="6">
                  <c:v>EXTRA 1</c:v>
                </c:pt>
                <c:pt idx="7">
                  <c:v>EXTRA 2</c:v>
                </c:pt>
                <c:pt idx="8">
                  <c:v>EXTRA 3</c:v>
                </c:pt>
                <c:pt idx="9">
                  <c:v>EXTRA 4</c:v>
                </c:pt>
                <c:pt idx="10">
                  <c:v>EXTRA 5</c:v>
                </c:pt>
                <c:pt idx="11">
                  <c:v>EXTRA 6</c:v>
                </c:pt>
                <c:pt idx="12">
                  <c:v>EXTRA 7</c:v>
                </c:pt>
                <c:pt idx="13">
                  <c:v>EXTRA 8</c:v>
                </c:pt>
              </c:strCache>
            </c:strRef>
          </c:cat>
          <c:val>
            <c:numRef>
              <c:f>RESUMEN!$F$7:$F$20</c:f>
              <c:numCache>
                <c:formatCode>General</c:formatCode>
                <c:ptCount val="14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5C0-47B4-A7A3-2C6C6968BDB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317616424429161"/>
          <c:y val="8.123820400312555E-2"/>
          <c:w val="0.1810135590758665"/>
          <c:h val="0.853248382120173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Antone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ntone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trlProps/ctrlProp1.xml><?xml version="1.0" encoding="utf-8"?>
<formControlPr xmlns="http://schemas.microsoft.com/office/spreadsheetml/2009/9/main" objectType="CheckBox" checked="Checked" fmlaLink="$T$22" lockText="1" noThreeD="1"/>
</file>

<file path=xl/ctrlProps/ctrlProp2.xml><?xml version="1.0" encoding="utf-8"?>
<formControlPr xmlns="http://schemas.microsoft.com/office/spreadsheetml/2009/9/main" objectType="CheckBox" checked="Checked" fmlaLink="$T$23" lockText="1" noThreeD="1"/>
</file>

<file path=xl/ctrlProps/ctrlProp3.xml><?xml version="1.0" encoding="utf-8"?>
<formControlPr xmlns="http://schemas.microsoft.com/office/spreadsheetml/2009/9/main" objectType="CheckBox" fmlaLink="$T$127" lockText="1" noThreeD="1"/>
</file>

<file path=xl/ctrlProps/ctrlProp4.xml><?xml version="1.0" encoding="utf-8"?>
<formControlPr xmlns="http://schemas.microsoft.com/office/spreadsheetml/2009/9/main" objectType="CheckBox" fmlaLink="$T$24" lockText="1" noThreeD="1"/>
</file>

<file path=xl/ctrlProps/ctrlProp5.xml><?xml version="1.0" encoding="utf-8"?>
<formControlPr xmlns="http://schemas.microsoft.com/office/spreadsheetml/2009/9/main" objectType="CheckBox" fmlaLink="$T$128" lockText="1" noThreeD="1"/>
</file>

<file path=xl/ctrlProps/ctrlProp6.xml><?xml version="1.0" encoding="utf-8"?>
<formControlPr xmlns="http://schemas.microsoft.com/office/spreadsheetml/2009/9/main" objectType="CheckBox" checked="Checked" fmlaLink="$T$25" lockText="1" noThreeD="1"/>
</file>

<file path=xl/ctrlProps/ctrlProp7.xml><?xml version="1.0" encoding="utf-8"?>
<formControlPr xmlns="http://schemas.microsoft.com/office/spreadsheetml/2009/9/main" objectType="CheckBox" fmlaLink="$T$133" lockText="1" noThreeD="1"/>
</file>

<file path=xl/ctrlProps/ctrlProp8.xml><?xml version="1.0" encoding="utf-8"?>
<formControlPr xmlns="http://schemas.microsoft.com/office/spreadsheetml/2009/9/main" objectType="CheckBox" fmlaLink="$T$129" lockText="1" noThreeD="1"/>
</file>

<file path=xl/ctrlProps/ctrlProp9.xml><?xml version="1.0" encoding="utf-8"?>
<formControlPr xmlns="http://schemas.microsoft.com/office/spreadsheetml/2009/9/main" objectType="CheckBox" checked="Checked" fmlaLink="$T$26" lockText="1" noThreeD="1"/>
</file>

<file path=xl/ctrlProps/ctrlProp10.xml><?xml version="1.0" encoding="utf-8"?>
<formControlPr xmlns="http://schemas.microsoft.com/office/spreadsheetml/2009/9/main" objectType="CheckBox" fmlaLink="$T$134" lockText="1" noThreeD="1"/>
</file>

<file path=xl/ctrlProps/ctrlProp11.xml><?xml version="1.0" encoding="utf-8"?>
<formControlPr xmlns="http://schemas.microsoft.com/office/spreadsheetml/2009/9/main" objectType="CheckBox" fmlaLink="$T$131" lockText="1" noThreeD="1"/>
</file>

<file path=xl/ctrlProps/ctrlProp12.xml><?xml version="1.0" encoding="utf-8"?>
<formControlPr xmlns="http://schemas.microsoft.com/office/spreadsheetml/2009/9/main" objectType="CheckBox" fmlaLink="$T$27" lockText="1" noThreeD="1"/>
</file>

<file path=xl/ctrlProps/ctrlProp13.xml><?xml version="1.0" encoding="utf-8"?>
<formControlPr xmlns="http://schemas.microsoft.com/office/spreadsheetml/2009/9/main" objectType="CheckBox" fmlaLink="$T$132" lockText="1" noThreeD="1"/>
</file>

<file path=xl/ctrlProps/ctrlProp14.xml><?xml version="1.0" encoding="utf-8"?>
<formControlPr xmlns="http://schemas.microsoft.com/office/spreadsheetml/2009/9/main" objectType="CheckBox" fmlaLink="$T$130" lockText="1" noThreeD="1"/>
</file>

<file path=xl/ctrlProps/ctrlProp15.xml><?xml version="1.0" encoding="utf-8"?>
<formControlPr xmlns="http://schemas.microsoft.com/office/spreadsheetml/2009/9/main" objectType="CheckBox" fmlaLink="$T$135" lockText="1" noThreeD="1"/>
</file>

<file path=xl/ctrlProps/ctrlProp16.xml><?xml version="1.0" encoding="utf-8"?>
<formControlPr xmlns="http://schemas.microsoft.com/office/spreadsheetml/2009/9/main" objectType="CheckBox" fmlaLink="$T$136" lockText="1" noThreeD="1"/>
</file>

<file path=xl/ctrlProps/ctrlProp17.xml><?xml version="1.0" encoding="utf-8"?>
<formControlPr xmlns="http://schemas.microsoft.com/office/spreadsheetml/2009/9/main" objectType="CheckBox" checked="Checked" fmlaLink="$T$28" lockText="1" noThreeD="1"/>
</file>

<file path=xl/ctrlProps/ctrlProp18.xml><?xml version="1.0" encoding="utf-8"?>
<formControlPr xmlns="http://schemas.microsoft.com/office/spreadsheetml/2009/9/main" objectType="CheckBox" fmlaLink="$T$137" lockText="1" noThreeD="1"/>
</file>

<file path=xl/ctrlProps/ctrlProp19.xml><?xml version="1.0" encoding="utf-8"?>
<formControlPr xmlns="http://schemas.microsoft.com/office/spreadsheetml/2009/9/main" objectType="CheckBox" fmlaLink="$T$141" lockText="1" noThreeD="1"/>
</file>

<file path=xl/ctrlProps/ctrlProp20.xml><?xml version="1.0" encoding="utf-8"?>
<formControlPr xmlns="http://schemas.microsoft.com/office/spreadsheetml/2009/9/main" objectType="CheckBox" checked="Checked" fmlaLink="$T$29" lockText="1" noThreeD="1"/>
</file>

<file path=xl/ctrlProps/ctrlProp21.xml><?xml version="1.0" encoding="utf-8"?>
<formControlPr xmlns="http://schemas.microsoft.com/office/spreadsheetml/2009/9/main" objectType="CheckBox" checked="Checked" fmlaLink="$T$30" lockText="1" noThreeD="1"/>
</file>

<file path=xl/ctrlProps/ctrlProp22.xml><?xml version="1.0" encoding="utf-8"?>
<formControlPr xmlns="http://schemas.microsoft.com/office/spreadsheetml/2009/9/main" objectType="CheckBox" fmlaLink="$T$138" lockText="1" noThreeD="1"/>
</file>

<file path=xl/ctrlProps/ctrlProp23.xml><?xml version="1.0" encoding="utf-8"?>
<formControlPr xmlns="http://schemas.microsoft.com/office/spreadsheetml/2009/9/main" objectType="CheckBox" fmlaLink="$T$140" lockText="1" noThreeD="1"/>
</file>

<file path=xl/ctrlProps/ctrlProp24.xml><?xml version="1.0" encoding="utf-8"?>
<formControlPr xmlns="http://schemas.microsoft.com/office/spreadsheetml/2009/9/main" objectType="CheckBox" fmlaLink="$T$31" lockText="1" noThreeD="1"/>
</file>

<file path=xl/ctrlProps/ctrlProp25.xml><?xml version="1.0" encoding="utf-8"?>
<formControlPr xmlns="http://schemas.microsoft.com/office/spreadsheetml/2009/9/main" objectType="CheckBox" fmlaLink="$T$139" lockText="1" noThreeD="1"/>
</file>

<file path=xl/ctrlProps/ctrlProp26.xml><?xml version="1.0" encoding="utf-8"?>
<formControlPr xmlns="http://schemas.microsoft.com/office/spreadsheetml/2009/9/main" objectType="CheckBox" checked="Checked" fmlaLink="$T$32" lockText="1" noThreeD="1"/>
</file>

<file path=xl/ctrlProps/ctrlProp27.xml><?xml version="1.0" encoding="utf-8"?>
<formControlPr xmlns="http://schemas.microsoft.com/office/spreadsheetml/2009/9/main" objectType="CheckBox" fmlaLink="$T$169" lockText="1" noThreeD="1"/>
</file>

<file path=xl/ctrlProps/ctrlProp28.xml><?xml version="1.0" encoding="utf-8"?>
<formControlPr xmlns="http://schemas.microsoft.com/office/spreadsheetml/2009/9/main" objectType="CheckBox" fmlaLink="$T$149" lockText="1" noThreeD="1"/>
</file>

<file path=xl/ctrlProps/ctrlProp29.xml><?xml version="1.0" encoding="utf-8"?>
<formControlPr xmlns="http://schemas.microsoft.com/office/spreadsheetml/2009/9/main" objectType="CheckBox" checked="Checked" fmlaLink="$T$33" lockText="1" noThreeD="1"/>
</file>

<file path=xl/ctrlProps/ctrlProp30.xml><?xml version="1.0" encoding="utf-8"?>
<formControlPr xmlns="http://schemas.microsoft.com/office/spreadsheetml/2009/9/main" objectType="CheckBox" fmlaLink="$T$191" lockText="1" noThreeD="1"/>
</file>

<file path=xl/ctrlProps/ctrlProp31.xml><?xml version="1.0" encoding="utf-8"?>
<formControlPr xmlns="http://schemas.microsoft.com/office/spreadsheetml/2009/9/main" objectType="CheckBox" fmlaLink="$T$142" lockText="1" noThreeD="1"/>
</file>

<file path=xl/ctrlProps/ctrlProp32.xml><?xml version="1.0" encoding="utf-8"?>
<formControlPr xmlns="http://schemas.microsoft.com/office/spreadsheetml/2009/9/main" objectType="CheckBox" fmlaLink="$T$34" lockText="1" noThreeD="1"/>
</file>

<file path=xl/ctrlProps/ctrlProp33.xml><?xml version="1.0" encoding="utf-8"?>
<formControlPr xmlns="http://schemas.microsoft.com/office/spreadsheetml/2009/9/main" objectType="CheckBox" fmlaLink="$T$144" lockText="1" noThreeD="1"/>
</file>

<file path=xl/ctrlProps/ctrlProp34.xml><?xml version="1.0" encoding="utf-8"?>
<formControlPr xmlns="http://schemas.microsoft.com/office/spreadsheetml/2009/9/main" objectType="CheckBox" checked="Checked" fmlaLink="$T$35" lockText="1" noThreeD="1"/>
</file>

<file path=xl/ctrlProps/ctrlProp35.xml><?xml version="1.0" encoding="utf-8"?>
<formControlPr xmlns="http://schemas.microsoft.com/office/spreadsheetml/2009/9/main" objectType="CheckBox" fmlaLink="$T$143" lockText="1" noThreeD="1"/>
</file>

<file path=xl/ctrlProps/ctrlProp36.xml><?xml version="1.0" encoding="utf-8"?>
<formControlPr xmlns="http://schemas.microsoft.com/office/spreadsheetml/2009/9/main" objectType="CheckBox" fmlaLink="$T$145" lockText="1" noThreeD="1"/>
</file>

<file path=xl/ctrlProps/ctrlProp37.xml><?xml version="1.0" encoding="utf-8"?>
<formControlPr xmlns="http://schemas.microsoft.com/office/spreadsheetml/2009/9/main" objectType="CheckBox" fmlaLink="$T$36" lockText="1" noThreeD="1"/>
</file>

<file path=xl/ctrlProps/ctrlProp38.xml><?xml version="1.0" encoding="utf-8"?>
<formControlPr xmlns="http://schemas.microsoft.com/office/spreadsheetml/2009/9/main" objectType="CheckBox" fmlaLink="$T$146" lockText="1" noThreeD="1"/>
</file>

<file path=xl/ctrlProps/ctrlProp39.xml><?xml version="1.0" encoding="utf-8"?>
<formControlPr xmlns="http://schemas.microsoft.com/office/spreadsheetml/2009/9/main" objectType="CheckBox" fmlaLink="$T$37" lockText="1" noThreeD="1"/>
</file>

<file path=xl/ctrlProps/ctrlProp40.xml><?xml version="1.0" encoding="utf-8"?>
<formControlPr xmlns="http://schemas.microsoft.com/office/spreadsheetml/2009/9/main" objectType="CheckBox" fmlaLink="$T$38" lockText="1" noThreeD="1"/>
</file>

<file path=xl/ctrlProps/ctrlProp41.xml><?xml version="1.0" encoding="utf-8"?>
<formControlPr xmlns="http://schemas.microsoft.com/office/spreadsheetml/2009/9/main" objectType="CheckBox" fmlaLink="$T$147" lockText="1" noThreeD="1"/>
</file>

<file path=xl/ctrlProps/ctrlProp42.xml><?xml version="1.0" encoding="utf-8"?>
<formControlPr xmlns="http://schemas.microsoft.com/office/spreadsheetml/2009/9/main" objectType="CheckBox" fmlaLink="$T$39" lockText="1" noThreeD="1"/>
</file>

<file path=xl/ctrlProps/ctrlProp43.xml><?xml version="1.0" encoding="utf-8"?>
<formControlPr xmlns="http://schemas.microsoft.com/office/spreadsheetml/2009/9/main" objectType="CheckBox" fmlaLink="$T$148" lockText="1" noThreeD="1"/>
</file>

<file path=xl/ctrlProps/ctrlProp44.xml><?xml version="1.0" encoding="utf-8"?>
<formControlPr xmlns="http://schemas.microsoft.com/office/spreadsheetml/2009/9/main" objectType="CheckBox" fmlaLink="$T$40" lockText="1" noThreeD="1"/>
</file>

<file path=xl/ctrlProps/ctrlProp45.xml><?xml version="1.0" encoding="utf-8"?>
<formControlPr xmlns="http://schemas.microsoft.com/office/spreadsheetml/2009/9/main" objectType="CheckBox" fmlaLink="$T$41" lockText="1" noThreeD="1"/>
</file>

<file path=xl/ctrlProps/ctrlProp46.xml><?xml version="1.0" encoding="utf-8"?>
<formControlPr xmlns="http://schemas.microsoft.com/office/spreadsheetml/2009/9/main" objectType="CheckBox" fmlaLink="$T$42" lockText="1" noThreeD="1"/>
</file>

<file path=xl/ctrlProps/ctrlProp47.xml><?xml version="1.0" encoding="utf-8"?>
<formControlPr xmlns="http://schemas.microsoft.com/office/spreadsheetml/2009/9/main" objectType="CheckBox" fmlaLink="$T$43" lockText="1" noThreeD="1"/>
</file>

<file path=xl/ctrlProps/ctrlProp48.xml><?xml version="1.0" encoding="utf-8"?>
<formControlPr xmlns="http://schemas.microsoft.com/office/spreadsheetml/2009/9/main" objectType="CheckBox" fmlaLink="$T$44" lockText="1" noThreeD="1"/>
</file>

<file path=xl/ctrlProps/ctrlProp49.xml><?xml version="1.0" encoding="utf-8"?>
<formControlPr xmlns="http://schemas.microsoft.com/office/spreadsheetml/2009/9/main" objectType="CheckBox" fmlaLink="$T$45" lockText="1" noThreeD="1"/>
</file>

<file path=xl/ctrlProps/ctrlProp50.xml><?xml version="1.0" encoding="utf-8"?>
<formControlPr xmlns="http://schemas.microsoft.com/office/spreadsheetml/2009/9/main" objectType="CheckBox" fmlaLink="$T$46" lockText="1" noThreeD="1"/>
</file>

<file path=xl/ctrlProps/ctrlProp51.xml><?xml version="1.0" encoding="utf-8"?>
<formControlPr xmlns="http://schemas.microsoft.com/office/spreadsheetml/2009/9/main" objectType="CheckBox" fmlaLink="$T$171" lockText="1" noThreeD="1"/>
</file>

<file path=xl/ctrlProps/ctrlProp52.xml><?xml version="1.0" encoding="utf-8"?>
<formControlPr xmlns="http://schemas.microsoft.com/office/spreadsheetml/2009/9/main" objectType="CheckBox" fmlaLink="$T$150" lockText="1" noThreeD="1"/>
</file>

<file path=xl/ctrlProps/ctrlProp53.xml><?xml version="1.0" encoding="utf-8"?>
<formControlPr xmlns="http://schemas.microsoft.com/office/spreadsheetml/2009/9/main" objectType="CheckBox" fmlaLink="$T$47" lockText="1" noThreeD="1"/>
</file>

<file path=xl/ctrlProps/ctrlProp54.xml><?xml version="1.0" encoding="utf-8"?>
<formControlPr xmlns="http://schemas.microsoft.com/office/spreadsheetml/2009/9/main" objectType="CheckBox" fmlaLink="$T$172" lockText="1" noThreeD="1"/>
</file>

<file path=xl/ctrlProps/ctrlProp55.xml><?xml version="1.0" encoding="utf-8"?>
<formControlPr xmlns="http://schemas.microsoft.com/office/spreadsheetml/2009/9/main" objectType="CheckBox" fmlaLink="$T$151" lockText="1" noThreeD="1"/>
</file>

<file path=xl/ctrlProps/ctrlProp56.xml><?xml version="1.0" encoding="utf-8"?>
<formControlPr xmlns="http://schemas.microsoft.com/office/spreadsheetml/2009/9/main" objectType="CheckBox" fmlaLink="$T$48" lockText="1" noThreeD="1"/>
</file>

<file path=xl/ctrlProps/ctrlProp57.xml><?xml version="1.0" encoding="utf-8"?>
<formControlPr xmlns="http://schemas.microsoft.com/office/spreadsheetml/2009/9/main" objectType="CheckBox" fmlaLink="$T$173" lockText="1" noThreeD="1"/>
</file>

<file path=xl/ctrlProps/ctrlProp58.xml><?xml version="1.0" encoding="utf-8"?>
<formControlPr xmlns="http://schemas.microsoft.com/office/spreadsheetml/2009/9/main" objectType="CheckBox" fmlaLink="$T$152" lockText="1" noThreeD="1"/>
</file>

<file path=xl/ctrlProps/ctrlProp59.xml><?xml version="1.0" encoding="utf-8"?>
<formControlPr xmlns="http://schemas.microsoft.com/office/spreadsheetml/2009/9/main" objectType="CheckBox" fmlaLink="$T$49" lockText="1" noThreeD="1"/>
</file>

<file path=xl/ctrlProps/ctrlProp60.xml><?xml version="1.0" encoding="utf-8"?>
<formControlPr xmlns="http://schemas.microsoft.com/office/spreadsheetml/2009/9/main" objectType="CheckBox" fmlaLink="$T$174" lockText="1" noThreeD="1"/>
</file>

<file path=xl/ctrlProps/ctrlProp61.xml><?xml version="1.0" encoding="utf-8"?>
<formControlPr xmlns="http://schemas.microsoft.com/office/spreadsheetml/2009/9/main" objectType="CheckBox" fmlaLink="$T$153" lockText="1" noThreeD="1"/>
</file>

<file path=xl/ctrlProps/ctrlProp62.xml><?xml version="1.0" encoding="utf-8"?>
<formControlPr xmlns="http://schemas.microsoft.com/office/spreadsheetml/2009/9/main" objectType="CheckBox" fmlaLink="$T$50" lockText="1" noThreeD="1"/>
</file>

<file path=xl/ctrlProps/ctrlProp63.xml><?xml version="1.0" encoding="utf-8"?>
<formControlPr xmlns="http://schemas.microsoft.com/office/spreadsheetml/2009/9/main" objectType="CheckBox" fmlaLink="$T$175" lockText="1" noThreeD="1"/>
</file>

<file path=xl/ctrlProps/ctrlProp64.xml><?xml version="1.0" encoding="utf-8"?>
<formControlPr xmlns="http://schemas.microsoft.com/office/spreadsheetml/2009/9/main" objectType="CheckBox" fmlaLink="$T$154" lockText="1" noThreeD="1"/>
</file>

<file path=xl/ctrlProps/ctrlProp65.xml><?xml version="1.0" encoding="utf-8"?>
<formControlPr xmlns="http://schemas.microsoft.com/office/spreadsheetml/2009/9/main" objectType="CheckBox" fmlaLink="$T$51" lockText="1" noThreeD="1"/>
</file>

<file path=xl/ctrlProps/ctrlProp66.xml><?xml version="1.0" encoding="utf-8"?>
<formControlPr xmlns="http://schemas.microsoft.com/office/spreadsheetml/2009/9/main" objectType="CheckBox" fmlaLink="$T$176" lockText="1" noThreeD="1"/>
</file>

<file path=xl/ctrlProps/ctrlProp67.xml><?xml version="1.0" encoding="utf-8"?>
<formControlPr xmlns="http://schemas.microsoft.com/office/spreadsheetml/2009/9/main" objectType="CheckBox" fmlaLink="$T$155" lockText="1" noThreeD="1"/>
</file>

<file path=xl/ctrlProps/ctrlProp68.xml><?xml version="1.0" encoding="utf-8"?>
<formControlPr xmlns="http://schemas.microsoft.com/office/spreadsheetml/2009/9/main" objectType="CheckBox" fmlaLink="$T$52" lockText="1" noThreeD="1"/>
</file>

<file path=xl/ctrlProps/ctrlProp69.xml><?xml version="1.0" encoding="utf-8"?>
<formControlPr xmlns="http://schemas.microsoft.com/office/spreadsheetml/2009/9/main" objectType="CheckBox" fmlaLink="$T$177" lockText="1" noThreeD="1"/>
</file>

<file path=xl/ctrlProps/ctrlProp70.xml><?xml version="1.0" encoding="utf-8"?>
<formControlPr xmlns="http://schemas.microsoft.com/office/spreadsheetml/2009/9/main" objectType="CheckBox" fmlaLink="$T$156" lockText="1" noThreeD="1"/>
</file>

<file path=xl/ctrlProps/ctrlProp71.xml><?xml version="1.0" encoding="utf-8"?>
<formControlPr xmlns="http://schemas.microsoft.com/office/spreadsheetml/2009/9/main" objectType="CheckBox" fmlaLink="$T$53" lockText="1" noThreeD="1"/>
</file>

<file path=xl/ctrlProps/ctrlProp72.xml><?xml version="1.0" encoding="utf-8"?>
<formControlPr xmlns="http://schemas.microsoft.com/office/spreadsheetml/2009/9/main" objectType="CheckBox" fmlaLink="$T$178" lockText="1" noThreeD="1"/>
</file>

<file path=xl/ctrlProps/ctrlProp73.xml><?xml version="1.0" encoding="utf-8"?>
<formControlPr xmlns="http://schemas.microsoft.com/office/spreadsheetml/2009/9/main" objectType="CheckBox" fmlaLink="$T$157" lockText="1" noThreeD="1"/>
</file>

<file path=xl/ctrlProps/ctrlProp74.xml><?xml version="1.0" encoding="utf-8"?>
<formControlPr xmlns="http://schemas.microsoft.com/office/spreadsheetml/2009/9/main" objectType="CheckBox" fmlaLink="$T$54" lockText="1" noThreeD="1"/>
</file>

<file path=xl/ctrlProps/ctrlProp75.xml><?xml version="1.0" encoding="utf-8"?>
<formControlPr xmlns="http://schemas.microsoft.com/office/spreadsheetml/2009/9/main" objectType="CheckBox" fmlaLink="$T$179" lockText="1" noThreeD="1"/>
</file>

<file path=xl/ctrlProps/ctrlProp76.xml><?xml version="1.0" encoding="utf-8"?>
<formControlPr xmlns="http://schemas.microsoft.com/office/spreadsheetml/2009/9/main" objectType="CheckBox" fmlaLink="$T$158" lockText="1" noThreeD="1"/>
</file>

<file path=xl/ctrlProps/ctrlProp77.xml><?xml version="1.0" encoding="utf-8"?>
<formControlPr xmlns="http://schemas.microsoft.com/office/spreadsheetml/2009/9/main" objectType="CheckBox" fmlaLink="$T$55" lockText="1" noThreeD="1"/>
</file>

<file path=xl/ctrlProps/ctrlProp78.xml><?xml version="1.0" encoding="utf-8"?>
<formControlPr xmlns="http://schemas.microsoft.com/office/spreadsheetml/2009/9/main" objectType="CheckBox" fmlaLink="$T$180" lockText="1" noThreeD="1"/>
</file>

<file path=xl/ctrlProps/ctrlProp79.xml><?xml version="1.0" encoding="utf-8"?>
<formControlPr xmlns="http://schemas.microsoft.com/office/spreadsheetml/2009/9/main" objectType="CheckBox" fmlaLink="$T$159" lockText="1" noThreeD="1"/>
</file>

<file path=xl/ctrlProps/ctrlProp80.xml><?xml version="1.0" encoding="utf-8"?>
<formControlPr xmlns="http://schemas.microsoft.com/office/spreadsheetml/2009/9/main" objectType="CheckBox" fmlaLink="$T$56" lockText="1" noThreeD="1"/>
</file>

<file path=xl/ctrlProps/ctrlProp81.xml><?xml version="1.0" encoding="utf-8"?>
<formControlPr xmlns="http://schemas.microsoft.com/office/spreadsheetml/2009/9/main" objectType="CheckBox" fmlaLink="$T$181" lockText="1" noThreeD="1"/>
</file>

<file path=xl/ctrlProps/ctrlProp82.xml><?xml version="1.0" encoding="utf-8"?>
<formControlPr xmlns="http://schemas.microsoft.com/office/spreadsheetml/2009/9/main" objectType="CheckBox" fmlaLink="$T$160" lockText="1" noThreeD="1"/>
</file>

<file path=xl/ctrlProps/ctrlProp83.xml><?xml version="1.0" encoding="utf-8"?>
<formControlPr xmlns="http://schemas.microsoft.com/office/spreadsheetml/2009/9/main" objectType="CheckBox" fmlaLink="$T$57" lockText="1" noThreeD="1"/>
</file>

<file path=xl/ctrlProps/ctrlProp84.xml><?xml version="1.0" encoding="utf-8"?>
<formControlPr xmlns="http://schemas.microsoft.com/office/spreadsheetml/2009/9/main" objectType="CheckBox" fmlaLink="$T$182" lockText="1" noThreeD="1"/>
</file>

<file path=xl/ctrlProps/ctrlProp85.xml><?xml version="1.0" encoding="utf-8"?>
<formControlPr xmlns="http://schemas.microsoft.com/office/spreadsheetml/2009/9/main" objectType="CheckBox" fmlaLink="$T$161" lockText="1" noThreeD="1"/>
</file>

<file path=xl/ctrlProps/ctrlProp86.xml><?xml version="1.0" encoding="utf-8"?>
<formControlPr xmlns="http://schemas.microsoft.com/office/spreadsheetml/2009/9/main" objectType="CheckBox" fmlaLink="$T$58" lockText="1" noThreeD="1"/>
</file>

<file path=xl/ctrlProps/ctrlProp87.xml><?xml version="1.0" encoding="utf-8"?>
<formControlPr xmlns="http://schemas.microsoft.com/office/spreadsheetml/2009/9/main" objectType="CheckBox" fmlaLink="$T$183" lockText="1" noThreeD="1"/>
</file>

<file path=xl/ctrlProps/ctrlProp88.xml><?xml version="1.0" encoding="utf-8"?>
<formControlPr xmlns="http://schemas.microsoft.com/office/spreadsheetml/2009/9/main" objectType="CheckBox" fmlaLink="$T$162" lockText="1" noThreeD="1"/>
</file>

<file path=xl/ctrlProps/ctrlProp89.xml><?xml version="1.0" encoding="utf-8"?>
<formControlPr xmlns="http://schemas.microsoft.com/office/spreadsheetml/2009/9/main" objectType="CheckBox" fmlaLink="$T$59" lockText="1" noThreeD="1"/>
</file>

<file path=xl/ctrlProps/ctrlProp90.xml><?xml version="1.0" encoding="utf-8"?>
<formControlPr xmlns="http://schemas.microsoft.com/office/spreadsheetml/2009/9/main" objectType="CheckBox" fmlaLink="$T$184" lockText="1" noThreeD="1"/>
</file>

<file path=xl/ctrlProps/ctrlProp91.xml><?xml version="1.0" encoding="utf-8"?>
<formControlPr xmlns="http://schemas.microsoft.com/office/spreadsheetml/2009/9/main" objectType="CheckBox" fmlaLink="$T$163" lockText="1" noThreeD="1"/>
</file>

<file path=xl/ctrlProps/ctrlProp92.xml><?xml version="1.0" encoding="utf-8"?>
<formControlPr xmlns="http://schemas.microsoft.com/office/spreadsheetml/2009/9/main" objectType="CheckBox" fmlaLink="$T$60" lockText="1" noThreeD="1"/>
</file>

<file path=xl/ctrlProps/ctrlProp93.xml><?xml version="1.0" encoding="utf-8"?>
<formControlPr xmlns="http://schemas.microsoft.com/office/spreadsheetml/2009/9/main" objectType="CheckBox" fmlaLink="$T$185" lockText="1" noThreeD="1"/>
</file>

<file path=xl/ctrlProps/ctrlProp94.xml><?xml version="1.0" encoding="utf-8"?>
<formControlPr xmlns="http://schemas.microsoft.com/office/spreadsheetml/2009/9/main" objectType="CheckBox" fmlaLink="$T$164" lockText="1" noThreeD="1"/>
</file>

<file path=xl/ctrlProps/ctrlProp95.xml><?xml version="1.0" encoding="utf-8"?>
<formControlPr xmlns="http://schemas.microsoft.com/office/spreadsheetml/2009/9/main" objectType="CheckBox" fmlaLink="$T$61" lockText="1" noThreeD="1"/>
</file>

<file path=xl/ctrlProps/ctrlProp96.xml><?xml version="1.0" encoding="utf-8"?>
<formControlPr xmlns="http://schemas.microsoft.com/office/spreadsheetml/2009/9/main" objectType="CheckBox" fmlaLink="$T$186" lockText="1" noThreeD="1"/>
</file>

<file path=xl/ctrlProps/ctrlProp97.xml><?xml version="1.0" encoding="utf-8"?>
<formControlPr xmlns="http://schemas.microsoft.com/office/spreadsheetml/2009/9/main" objectType="CheckBox" fmlaLink="$T$165" lockText="1" noThreeD="1"/>
</file>

<file path=xl/ctrlProps/ctrlProp98.xml><?xml version="1.0" encoding="utf-8"?>
<formControlPr xmlns="http://schemas.microsoft.com/office/spreadsheetml/2009/9/main" objectType="CheckBox" fmlaLink="$T$62" lockText="1" noThreeD="1"/>
</file>

<file path=xl/ctrlProps/ctrlProp99.xml><?xml version="1.0" encoding="utf-8"?>
<formControlPr xmlns="http://schemas.microsoft.com/office/spreadsheetml/2009/9/main" objectType="CheckBox" fmlaLink="$T$187" lockText="1" noThreeD="1"/>
</file>

<file path=xl/ctrlProps/ctrlProp100.xml><?xml version="1.0" encoding="utf-8"?>
<formControlPr xmlns="http://schemas.microsoft.com/office/spreadsheetml/2009/9/main" objectType="CheckBox" fmlaLink="$T$166" lockText="1" noThreeD="1"/>
</file>

<file path=xl/ctrlProps/ctrlProp101.xml><?xml version="1.0" encoding="utf-8"?>
<formControlPr xmlns="http://schemas.microsoft.com/office/spreadsheetml/2009/9/main" objectType="CheckBox" fmlaLink="$T$63" lockText="1" noThreeD="1"/>
</file>

<file path=xl/ctrlProps/ctrlProp102.xml><?xml version="1.0" encoding="utf-8"?>
<formControlPr xmlns="http://schemas.microsoft.com/office/spreadsheetml/2009/9/main" objectType="CheckBox" fmlaLink="$T$188" lockText="1" noThreeD="1"/>
</file>

<file path=xl/ctrlProps/ctrlProp103.xml><?xml version="1.0" encoding="utf-8"?>
<formControlPr xmlns="http://schemas.microsoft.com/office/spreadsheetml/2009/9/main" objectType="CheckBox" fmlaLink="$T$167" lockText="1" noThreeD="1"/>
</file>

<file path=xl/ctrlProps/ctrlProp104.xml><?xml version="1.0" encoding="utf-8"?>
<formControlPr xmlns="http://schemas.microsoft.com/office/spreadsheetml/2009/9/main" objectType="CheckBox" fmlaLink="$T$64" lockText="1" noThreeD="1"/>
</file>

<file path=xl/ctrlProps/ctrlProp105.xml><?xml version="1.0" encoding="utf-8"?>
<formControlPr xmlns="http://schemas.microsoft.com/office/spreadsheetml/2009/9/main" objectType="CheckBox" fmlaLink="$T$189" lockText="1" noThreeD="1"/>
</file>

<file path=xl/ctrlProps/ctrlProp106.xml><?xml version="1.0" encoding="utf-8"?>
<formControlPr xmlns="http://schemas.microsoft.com/office/spreadsheetml/2009/9/main" objectType="CheckBox" fmlaLink="$T$168" lockText="1" noThreeD="1"/>
</file>

<file path=xl/ctrlProps/ctrlProp107.xml><?xml version="1.0" encoding="utf-8"?>
<formControlPr xmlns="http://schemas.microsoft.com/office/spreadsheetml/2009/9/main" objectType="CheckBox" fmlaLink="$T$65" lockText="1" noThreeD="1"/>
</file>

<file path=xl/ctrlProps/ctrlProp108.xml><?xml version="1.0" encoding="utf-8"?>
<formControlPr xmlns="http://schemas.microsoft.com/office/spreadsheetml/2009/9/main" objectType="CheckBox" fmlaLink="$T$190" lockText="1" noThreeD="1"/>
</file>

<file path=xl/ctrlProps/ctrlProp109.xml><?xml version="1.0" encoding="utf-8"?>
<formControlPr xmlns="http://schemas.microsoft.com/office/spreadsheetml/2009/9/main" objectType="CheckBox" fmlaLink="$T$170" lockText="1" noThreeD="1"/>
</file>

<file path=xl/ctrlProps/ctrlProp110.xml><?xml version="1.0" encoding="utf-8"?>
<formControlPr xmlns="http://schemas.microsoft.com/office/spreadsheetml/2009/9/main" objectType="CheckBox" fmlaLink="$T$66" lockText="1" noThreeD="1"/>
</file>

<file path=xl/ctrlProps/ctrlProp111.xml><?xml version="1.0" encoding="utf-8"?>
<formControlPr xmlns="http://schemas.microsoft.com/office/spreadsheetml/2009/9/main" objectType="CheckBox" fmlaLink="$T$192" lockText="1" noThreeD="1"/>
</file>

<file path=xl/ctrlProps/ctrlProp112.xml><?xml version="1.0" encoding="utf-8"?>
<formControlPr xmlns="http://schemas.microsoft.com/office/spreadsheetml/2009/9/main" objectType="CheckBox" fmlaLink="$T$67" lockText="1" noThreeD="1"/>
</file>

<file path=xl/ctrlProps/ctrlProp113.xml><?xml version="1.0" encoding="utf-8"?>
<formControlPr xmlns="http://schemas.microsoft.com/office/spreadsheetml/2009/9/main" objectType="CheckBox" fmlaLink="$T$193" lockText="1" noThreeD="1"/>
</file>

<file path=xl/ctrlProps/ctrlProp114.xml><?xml version="1.0" encoding="utf-8"?>
<formControlPr xmlns="http://schemas.microsoft.com/office/spreadsheetml/2009/9/main" objectType="CheckBox" fmlaLink="$T$68" lockText="1" noThreeD="1"/>
</file>

<file path=xl/ctrlProps/ctrlProp115.xml><?xml version="1.0" encoding="utf-8"?>
<formControlPr xmlns="http://schemas.microsoft.com/office/spreadsheetml/2009/9/main" objectType="CheckBox" fmlaLink="$T$194" lockText="1" noThreeD="1"/>
</file>

<file path=xl/ctrlProps/ctrlProp116.xml><?xml version="1.0" encoding="utf-8"?>
<formControlPr xmlns="http://schemas.microsoft.com/office/spreadsheetml/2009/9/main" objectType="CheckBox" fmlaLink="$T$69" lockText="1" noThreeD="1"/>
</file>

<file path=xl/ctrlProps/ctrlProp117.xml><?xml version="1.0" encoding="utf-8"?>
<formControlPr xmlns="http://schemas.microsoft.com/office/spreadsheetml/2009/9/main" objectType="CheckBox" fmlaLink="$T$195" lockText="1" noThreeD="1"/>
</file>

<file path=xl/ctrlProps/ctrlProp118.xml><?xml version="1.0" encoding="utf-8"?>
<formControlPr xmlns="http://schemas.microsoft.com/office/spreadsheetml/2009/9/main" objectType="CheckBox" fmlaLink="$T$70" lockText="1" noThreeD="1"/>
</file>

<file path=xl/ctrlProps/ctrlProp119.xml><?xml version="1.0" encoding="utf-8"?>
<formControlPr xmlns="http://schemas.microsoft.com/office/spreadsheetml/2009/9/main" objectType="CheckBox" fmlaLink="$T$196" lockText="1" noThreeD="1"/>
</file>

<file path=xl/ctrlProps/ctrlProp120.xml><?xml version="1.0" encoding="utf-8"?>
<formControlPr xmlns="http://schemas.microsoft.com/office/spreadsheetml/2009/9/main" objectType="CheckBox" fmlaLink="$T$71" lockText="1" noThreeD="1"/>
</file>

<file path=xl/ctrlProps/ctrlProp121.xml><?xml version="1.0" encoding="utf-8"?>
<formControlPr xmlns="http://schemas.microsoft.com/office/spreadsheetml/2009/9/main" objectType="CheckBox" fmlaLink="$T$197" lockText="1" noThreeD="1"/>
</file>

<file path=xl/ctrlProps/ctrlProp122.xml><?xml version="1.0" encoding="utf-8"?>
<formControlPr xmlns="http://schemas.microsoft.com/office/spreadsheetml/2009/9/main" objectType="CheckBox" fmlaLink="$T$72" lockText="1" noThreeD="1"/>
</file>

<file path=xl/ctrlProps/ctrlProp123.xml><?xml version="1.0" encoding="utf-8"?>
<formControlPr xmlns="http://schemas.microsoft.com/office/spreadsheetml/2009/9/main" objectType="CheckBox" fmlaLink="$T$198" lockText="1" noThreeD="1"/>
</file>

<file path=xl/ctrlProps/ctrlProp124.xml><?xml version="1.0" encoding="utf-8"?>
<formControlPr xmlns="http://schemas.microsoft.com/office/spreadsheetml/2009/9/main" objectType="CheckBox" fmlaLink="$T$73" lockText="1" noThreeD="1"/>
</file>

<file path=xl/ctrlProps/ctrlProp125.xml><?xml version="1.0" encoding="utf-8"?>
<formControlPr xmlns="http://schemas.microsoft.com/office/spreadsheetml/2009/9/main" objectType="CheckBox" fmlaLink="$T$199" lockText="1" noThreeD="1"/>
</file>

<file path=xl/ctrlProps/ctrlProp126.xml><?xml version="1.0" encoding="utf-8"?>
<formControlPr xmlns="http://schemas.microsoft.com/office/spreadsheetml/2009/9/main" objectType="CheckBox" fmlaLink="$T$74" lockText="1" noThreeD="1"/>
</file>

<file path=xl/ctrlProps/ctrlProp127.xml><?xml version="1.0" encoding="utf-8"?>
<formControlPr xmlns="http://schemas.microsoft.com/office/spreadsheetml/2009/9/main" objectType="CheckBox" fmlaLink="$T$200" lockText="1" noThreeD="1"/>
</file>

<file path=xl/ctrlProps/ctrlProp128.xml><?xml version="1.0" encoding="utf-8"?>
<formControlPr xmlns="http://schemas.microsoft.com/office/spreadsheetml/2009/9/main" objectType="CheckBox" fmlaLink="$T$75" lockText="1" noThreeD="1"/>
</file>

<file path=xl/ctrlProps/ctrlProp129.xml><?xml version="1.0" encoding="utf-8"?>
<formControlPr xmlns="http://schemas.microsoft.com/office/spreadsheetml/2009/9/main" objectType="CheckBox" fmlaLink="$T$201" lockText="1" noThreeD="1"/>
</file>

<file path=xl/ctrlProps/ctrlProp130.xml><?xml version="1.0" encoding="utf-8"?>
<formControlPr xmlns="http://schemas.microsoft.com/office/spreadsheetml/2009/9/main" objectType="CheckBox" fmlaLink="$T$76" lockText="1" noThreeD="1"/>
</file>

<file path=xl/ctrlProps/ctrlProp131.xml><?xml version="1.0" encoding="utf-8"?>
<formControlPr xmlns="http://schemas.microsoft.com/office/spreadsheetml/2009/9/main" objectType="CheckBox" fmlaLink="$T$202" lockText="1" noThreeD="1"/>
</file>

<file path=xl/ctrlProps/ctrlProp132.xml><?xml version="1.0" encoding="utf-8"?>
<formControlPr xmlns="http://schemas.microsoft.com/office/spreadsheetml/2009/9/main" objectType="CheckBox" fmlaLink="$T$77" lockText="1" noThreeD="1"/>
</file>

<file path=xl/ctrlProps/ctrlProp133.xml><?xml version="1.0" encoding="utf-8"?>
<formControlPr xmlns="http://schemas.microsoft.com/office/spreadsheetml/2009/9/main" objectType="CheckBox" fmlaLink="$T$203" lockText="1" noThreeD="1"/>
</file>

<file path=xl/ctrlProps/ctrlProp134.xml><?xml version="1.0" encoding="utf-8"?>
<formControlPr xmlns="http://schemas.microsoft.com/office/spreadsheetml/2009/9/main" objectType="CheckBox" fmlaLink="$T$78" lockText="1" noThreeD="1"/>
</file>

<file path=xl/ctrlProps/ctrlProp135.xml><?xml version="1.0" encoding="utf-8"?>
<formControlPr xmlns="http://schemas.microsoft.com/office/spreadsheetml/2009/9/main" objectType="CheckBox" fmlaLink="$T$204" lockText="1" noThreeD="1"/>
</file>

<file path=xl/ctrlProps/ctrlProp136.xml><?xml version="1.0" encoding="utf-8"?>
<formControlPr xmlns="http://schemas.microsoft.com/office/spreadsheetml/2009/9/main" objectType="CheckBox" fmlaLink="$T$79" lockText="1" noThreeD="1"/>
</file>

<file path=xl/ctrlProps/ctrlProp137.xml><?xml version="1.0" encoding="utf-8"?>
<formControlPr xmlns="http://schemas.microsoft.com/office/spreadsheetml/2009/9/main" objectType="CheckBox" fmlaLink="$T$205" lockText="1" noThreeD="1"/>
</file>

<file path=xl/ctrlProps/ctrlProp138.xml><?xml version="1.0" encoding="utf-8"?>
<formControlPr xmlns="http://schemas.microsoft.com/office/spreadsheetml/2009/9/main" objectType="CheckBox" fmlaLink="$T$80" lockText="1" noThreeD="1"/>
</file>

<file path=xl/ctrlProps/ctrlProp139.xml><?xml version="1.0" encoding="utf-8"?>
<formControlPr xmlns="http://schemas.microsoft.com/office/spreadsheetml/2009/9/main" objectType="CheckBox" fmlaLink="$T$206" lockText="1" noThreeD="1"/>
</file>

<file path=xl/ctrlProps/ctrlProp140.xml><?xml version="1.0" encoding="utf-8"?>
<formControlPr xmlns="http://schemas.microsoft.com/office/spreadsheetml/2009/9/main" objectType="CheckBox" fmlaLink="$T$81" lockText="1" noThreeD="1"/>
</file>

<file path=xl/ctrlProps/ctrlProp141.xml><?xml version="1.0" encoding="utf-8"?>
<formControlPr xmlns="http://schemas.microsoft.com/office/spreadsheetml/2009/9/main" objectType="CheckBox" fmlaLink="$T$207" lockText="1" noThreeD="1"/>
</file>

<file path=xl/ctrlProps/ctrlProp142.xml><?xml version="1.0" encoding="utf-8"?>
<formControlPr xmlns="http://schemas.microsoft.com/office/spreadsheetml/2009/9/main" objectType="CheckBox" fmlaLink="$T$82" lockText="1" noThreeD="1"/>
</file>

<file path=xl/ctrlProps/ctrlProp143.xml><?xml version="1.0" encoding="utf-8"?>
<formControlPr xmlns="http://schemas.microsoft.com/office/spreadsheetml/2009/9/main" objectType="CheckBox" fmlaLink="$T$208" lockText="1" noThreeD="1"/>
</file>

<file path=xl/ctrlProps/ctrlProp144.xml><?xml version="1.0" encoding="utf-8"?>
<formControlPr xmlns="http://schemas.microsoft.com/office/spreadsheetml/2009/9/main" objectType="CheckBox" fmlaLink="$T$83" lockText="1" noThreeD="1"/>
</file>

<file path=xl/ctrlProps/ctrlProp145.xml><?xml version="1.0" encoding="utf-8"?>
<formControlPr xmlns="http://schemas.microsoft.com/office/spreadsheetml/2009/9/main" objectType="CheckBox" fmlaLink="$T$209" lockText="1" noThreeD="1"/>
</file>

<file path=xl/ctrlProps/ctrlProp146.xml><?xml version="1.0" encoding="utf-8"?>
<formControlPr xmlns="http://schemas.microsoft.com/office/spreadsheetml/2009/9/main" objectType="CheckBox" fmlaLink="$T$84" lockText="1" noThreeD="1"/>
</file>

<file path=xl/ctrlProps/ctrlProp147.xml><?xml version="1.0" encoding="utf-8"?>
<formControlPr xmlns="http://schemas.microsoft.com/office/spreadsheetml/2009/9/main" objectType="CheckBox" fmlaLink="$T$210" lockText="1" noThreeD="1"/>
</file>

<file path=xl/ctrlProps/ctrlProp148.xml><?xml version="1.0" encoding="utf-8"?>
<formControlPr xmlns="http://schemas.microsoft.com/office/spreadsheetml/2009/9/main" objectType="CheckBox" fmlaLink="$T$85" lockText="1" noThreeD="1"/>
</file>

<file path=xl/ctrlProps/ctrlProp149.xml><?xml version="1.0" encoding="utf-8"?>
<formControlPr xmlns="http://schemas.microsoft.com/office/spreadsheetml/2009/9/main" objectType="CheckBox" fmlaLink="$T$211" lockText="1" noThreeD="1"/>
</file>

<file path=xl/ctrlProps/ctrlProp150.xml><?xml version="1.0" encoding="utf-8"?>
<formControlPr xmlns="http://schemas.microsoft.com/office/spreadsheetml/2009/9/main" objectType="CheckBox" fmlaLink="$T$86" lockText="1" noThreeD="1"/>
</file>

<file path=xl/ctrlProps/ctrlProp151.xml><?xml version="1.0" encoding="utf-8"?>
<formControlPr xmlns="http://schemas.microsoft.com/office/spreadsheetml/2009/9/main" objectType="CheckBox" fmlaLink="$T$212" lockText="1" noThreeD="1"/>
</file>

<file path=xl/ctrlProps/ctrlProp152.xml><?xml version="1.0" encoding="utf-8"?>
<formControlPr xmlns="http://schemas.microsoft.com/office/spreadsheetml/2009/9/main" objectType="CheckBox" fmlaLink="$T$87" lockText="1" noThreeD="1"/>
</file>

<file path=xl/ctrlProps/ctrlProp153.xml><?xml version="1.0" encoding="utf-8"?>
<formControlPr xmlns="http://schemas.microsoft.com/office/spreadsheetml/2009/9/main" objectType="CheckBox" fmlaLink="$T$213" lockText="1" noThreeD="1"/>
</file>

<file path=xl/ctrlProps/ctrlProp154.xml><?xml version="1.0" encoding="utf-8"?>
<formControlPr xmlns="http://schemas.microsoft.com/office/spreadsheetml/2009/9/main" objectType="CheckBox" fmlaLink="$T$88" lockText="1" noThreeD="1"/>
</file>

<file path=xl/ctrlProps/ctrlProp155.xml><?xml version="1.0" encoding="utf-8"?>
<formControlPr xmlns="http://schemas.microsoft.com/office/spreadsheetml/2009/9/main" objectType="CheckBox" fmlaLink="$T$214" lockText="1" noThreeD="1"/>
</file>

<file path=xl/ctrlProps/ctrlProp156.xml><?xml version="1.0" encoding="utf-8"?>
<formControlPr xmlns="http://schemas.microsoft.com/office/spreadsheetml/2009/9/main" objectType="CheckBox" fmlaLink="$T$89" lockText="1" noThreeD="1"/>
</file>

<file path=xl/ctrlProps/ctrlProp157.xml><?xml version="1.0" encoding="utf-8"?>
<formControlPr xmlns="http://schemas.microsoft.com/office/spreadsheetml/2009/9/main" objectType="CheckBox" fmlaLink="$T$215" lockText="1" noThreeD="1"/>
</file>

<file path=xl/ctrlProps/ctrlProp158.xml><?xml version="1.0" encoding="utf-8"?>
<formControlPr xmlns="http://schemas.microsoft.com/office/spreadsheetml/2009/9/main" objectType="CheckBox" fmlaLink="$T$90" lockText="1" noThreeD="1"/>
</file>

<file path=xl/ctrlProps/ctrlProp159.xml><?xml version="1.0" encoding="utf-8"?>
<formControlPr xmlns="http://schemas.microsoft.com/office/spreadsheetml/2009/9/main" objectType="CheckBox" fmlaLink="$T$216" lockText="1" noThreeD="1"/>
</file>

<file path=xl/ctrlProps/ctrlProp160.xml><?xml version="1.0" encoding="utf-8"?>
<formControlPr xmlns="http://schemas.microsoft.com/office/spreadsheetml/2009/9/main" objectType="CheckBox" fmlaLink="$T$91" lockText="1" noThreeD="1"/>
</file>

<file path=xl/ctrlProps/ctrlProp161.xml><?xml version="1.0" encoding="utf-8"?>
<formControlPr xmlns="http://schemas.microsoft.com/office/spreadsheetml/2009/9/main" objectType="CheckBox" fmlaLink="$T$217" lockText="1" noThreeD="1"/>
</file>

<file path=xl/ctrlProps/ctrlProp162.xml><?xml version="1.0" encoding="utf-8"?>
<formControlPr xmlns="http://schemas.microsoft.com/office/spreadsheetml/2009/9/main" objectType="CheckBox" fmlaLink="$T$92" lockText="1" noThreeD="1"/>
</file>

<file path=xl/ctrlProps/ctrlProp163.xml><?xml version="1.0" encoding="utf-8"?>
<formControlPr xmlns="http://schemas.microsoft.com/office/spreadsheetml/2009/9/main" objectType="CheckBox" fmlaLink="$T$218" lockText="1" noThreeD="1"/>
</file>

<file path=xl/ctrlProps/ctrlProp164.xml><?xml version="1.0" encoding="utf-8"?>
<formControlPr xmlns="http://schemas.microsoft.com/office/spreadsheetml/2009/9/main" objectType="CheckBox" fmlaLink="$T$93" lockText="1" noThreeD="1"/>
</file>

<file path=xl/ctrlProps/ctrlProp165.xml><?xml version="1.0" encoding="utf-8"?>
<formControlPr xmlns="http://schemas.microsoft.com/office/spreadsheetml/2009/9/main" objectType="CheckBox" fmlaLink="$T$219" lockText="1" noThreeD="1"/>
</file>

<file path=xl/ctrlProps/ctrlProp166.xml><?xml version="1.0" encoding="utf-8"?>
<formControlPr xmlns="http://schemas.microsoft.com/office/spreadsheetml/2009/9/main" objectType="CheckBox" fmlaLink="$T$94" lockText="1" noThreeD="1"/>
</file>

<file path=xl/ctrlProps/ctrlProp167.xml><?xml version="1.0" encoding="utf-8"?>
<formControlPr xmlns="http://schemas.microsoft.com/office/spreadsheetml/2009/9/main" objectType="CheckBox" fmlaLink="$T$220" lockText="1" noThreeD="1"/>
</file>

<file path=xl/ctrlProps/ctrlProp168.xml><?xml version="1.0" encoding="utf-8"?>
<formControlPr xmlns="http://schemas.microsoft.com/office/spreadsheetml/2009/9/main" objectType="CheckBox" fmlaLink="$T$95" lockText="1" noThreeD="1"/>
</file>

<file path=xl/ctrlProps/ctrlProp169.xml><?xml version="1.0" encoding="utf-8"?>
<formControlPr xmlns="http://schemas.microsoft.com/office/spreadsheetml/2009/9/main" objectType="CheckBox" fmlaLink="$T$221" lockText="1" noThreeD="1"/>
</file>

<file path=xl/ctrlProps/ctrlProp170.xml><?xml version="1.0" encoding="utf-8"?>
<formControlPr xmlns="http://schemas.microsoft.com/office/spreadsheetml/2009/9/main" objectType="CheckBox" fmlaLink="$T$96" lockText="1" noThreeD="1"/>
</file>

<file path=xl/ctrlProps/ctrlProp171.xml><?xml version="1.0" encoding="utf-8"?>
<formControlPr xmlns="http://schemas.microsoft.com/office/spreadsheetml/2009/9/main" objectType="CheckBox" fmlaLink="$T$222" lockText="1" noThreeD="1"/>
</file>

<file path=xl/ctrlProps/ctrlProp172.xml><?xml version="1.0" encoding="utf-8"?>
<formControlPr xmlns="http://schemas.microsoft.com/office/spreadsheetml/2009/9/main" objectType="CheckBox" fmlaLink="$T$97" lockText="1" noThreeD="1"/>
</file>

<file path=xl/ctrlProps/ctrlProp173.xml><?xml version="1.0" encoding="utf-8"?>
<formControlPr xmlns="http://schemas.microsoft.com/office/spreadsheetml/2009/9/main" objectType="CheckBox" fmlaLink="$T$223" lockText="1" noThreeD="1"/>
</file>

<file path=xl/ctrlProps/ctrlProp174.xml><?xml version="1.0" encoding="utf-8"?>
<formControlPr xmlns="http://schemas.microsoft.com/office/spreadsheetml/2009/9/main" objectType="CheckBox" fmlaLink="$T$98" lockText="1" noThreeD="1"/>
</file>

<file path=xl/ctrlProps/ctrlProp175.xml><?xml version="1.0" encoding="utf-8"?>
<formControlPr xmlns="http://schemas.microsoft.com/office/spreadsheetml/2009/9/main" objectType="CheckBox" fmlaLink="$T$224" lockText="1" noThreeD="1"/>
</file>

<file path=xl/ctrlProps/ctrlProp176.xml><?xml version="1.0" encoding="utf-8"?>
<formControlPr xmlns="http://schemas.microsoft.com/office/spreadsheetml/2009/9/main" objectType="CheckBox" fmlaLink="$T$99" lockText="1" noThreeD="1"/>
</file>

<file path=xl/ctrlProps/ctrlProp177.xml><?xml version="1.0" encoding="utf-8"?>
<formControlPr xmlns="http://schemas.microsoft.com/office/spreadsheetml/2009/9/main" objectType="CheckBox" fmlaLink="$T$225" lockText="1" noThreeD="1"/>
</file>

<file path=xl/ctrlProps/ctrlProp178.xml><?xml version="1.0" encoding="utf-8"?>
<formControlPr xmlns="http://schemas.microsoft.com/office/spreadsheetml/2009/9/main" objectType="CheckBox" fmlaLink="$T$100" lockText="1" noThreeD="1"/>
</file>

<file path=xl/ctrlProps/ctrlProp179.xml><?xml version="1.0" encoding="utf-8"?>
<formControlPr xmlns="http://schemas.microsoft.com/office/spreadsheetml/2009/9/main" objectType="CheckBox" fmlaLink="$T$226" lockText="1" noThreeD="1"/>
</file>

<file path=xl/ctrlProps/ctrlProp180.xml><?xml version="1.0" encoding="utf-8"?>
<formControlPr xmlns="http://schemas.microsoft.com/office/spreadsheetml/2009/9/main" objectType="CheckBox" fmlaLink="$T$101" lockText="1" noThreeD="1"/>
</file>

<file path=xl/ctrlProps/ctrlProp181.xml><?xml version="1.0" encoding="utf-8"?>
<formControlPr xmlns="http://schemas.microsoft.com/office/spreadsheetml/2009/9/main" objectType="CheckBox" fmlaLink="$T$227" lockText="1" noThreeD="1"/>
</file>

<file path=xl/ctrlProps/ctrlProp182.xml><?xml version="1.0" encoding="utf-8"?>
<formControlPr xmlns="http://schemas.microsoft.com/office/spreadsheetml/2009/9/main" objectType="CheckBox" fmlaLink="$T$102" lockText="1" noThreeD="1"/>
</file>

<file path=xl/ctrlProps/ctrlProp183.xml><?xml version="1.0" encoding="utf-8"?>
<formControlPr xmlns="http://schemas.microsoft.com/office/spreadsheetml/2009/9/main" objectType="CheckBox" fmlaLink="$T$228" lockText="1" noThreeD="1"/>
</file>

<file path=xl/ctrlProps/ctrlProp184.xml><?xml version="1.0" encoding="utf-8"?>
<formControlPr xmlns="http://schemas.microsoft.com/office/spreadsheetml/2009/9/main" objectType="CheckBox" fmlaLink="$T$103" lockText="1" noThreeD="1"/>
</file>

<file path=xl/ctrlProps/ctrlProp185.xml><?xml version="1.0" encoding="utf-8"?>
<formControlPr xmlns="http://schemas.microsoft.com/office/spreadsheetml/2009/9/main" objectType="CheckBox" fmlaLink="$T$229" lockText="1" noThreeD="1"/>
</file>

<file path=xl/ctrlProps/ctrlProp186.xml><?xml version="1.0" encoding="utf-8"?>
<formControlPr xmlns="http://schemas.microsoft.com/office/spreadsheetml/2009/9/main" objectType="CheckBox" fmlaLink="$T$104" lockText="1" noThreeD="1"/>
</file>

<file path=xl/ctrlProps/ctrlProp187.xml><?xml version="1.0" encoding="utf-8"?>
<formControlPr xmlns="http://schemas.microsoft.com/office/spreadsheetml/2009/9/main" objectType="CheckBox" fmlaLink="$T$230" lockText="1" noThreeD="1"/>
</file>

<file path=xl/ctrlProps/ctrlProp188.xml><?xml version="1.0" encoding="utf-8"?>
<formControlPr xmlns="http://schemas.microsoft.com/office/spreadsheetml/2009/9/main" objectType="CheckBox" fmlaLink="$T$105" lockText="1" noThreeD="1"/>
</file>

<file path=xl/ctrlProps/ctrlProp189.xml><?xml version="1.0" encoding="utf-8"?>
<formControlPr xmlns="http://schemas.microsoft.com/office/spreadsheetml/2009/9/main" objectType="CheckBox" fmlaLink="$T$231" lockText="1" noThreeD="1"/>
</file>

<file path=xl/ctrlProps/ctrlProp190.xml><?xml version="1.0" encoding="utf-8"?>
<formControlPr xmlns="http://schemas.microsoft.com/office/spreadsheetml/2009/9/main" objectType="CheckBox" fmlaLink="$T$106" lockText="1" noThreeD="1"/>
</file>

<file path=xl/ctrlProps/ctrlProp191.xml><?xml version="1.0" encoding="utf-8"?>
<formControlPr xmlns="http://schemas.microsoft.com/office/spreadsheetml/2009/9/main" objectType="CheckBox" fmlaLink="$T$232" lockText="1" noThreeD="1"/>
</file>

<file path=xl/ctrlProps/ctrlProp192.xml><?xml version="1.0" encoding="utf-8"?>
<formControlPr xmlns="http://schemas.microsoft.com/office/spreadsheetml/2009/9/main" objectType="CheckBox" fmlaLink="$T$107" lockText="1" noThreeD="1"/>
</file>

<file path=xl/ctrlProps/ctrlProp193.xml><?xml version="1.0" encoding="utf-8"?>
<formControlPr xmlns="http://schemas.microsoft.com/office/spreadsheetml/2009/9/main" objectType="CheckBox" fmlaLink="$T$246" lockText="1" noThreeD="1"/>
</file>

<file path=xl/ctrlProps/ctrlProp194.xml><?xml version="1.0" encoding="utf-8"?>
<formControlPr xmlns="http://schemas.microsoft.com/office/spreadsheetml/2009/9/main" objectType="CheckBox" fmlaLink="$T$233" lockText="1" noThreeD="1"/>
</file>

<file path=xl/ctrlProps/ctrlProp195.xml><?xml version="1.0" encoding="utf-8"?>
<formControlPr xmlns="http://schemas.microsoft.com/office/spreadsheetml/2009/9/main" objectType="CheckBox" fmlaLink="$T$108" lockText="1" noThreeD="1"/>
</file>

<file path=xl/ctrlProps/ctrlProp196.xml><?xml version="1.0" encoding="utf-8"?>
<formControlPr xmlns="http://schemas.microsoft.com/office/spreadsheetml/2009/9/main" objectType="CheckBox" fmlaLink="$T$247" lockText="1" noThreeD="1"/>
</file>

<file path=xl/ctrlProps/ctrlProp197.xml><?xml version="1.0" encoding="utf-8"?>
<formControlPr xmlns="http://schemas.microsoft.com/office/spreadsheetml/2009/9/main" objectType="CheckBox" fmlaLink="$T$234" lockText="1" noThreeD="1"/>
</file>

<file path=xl/ctrlProps/ctrlProp198.xml><?xml version="1.0" encoding="utf-8"?>
<formControlPr xmlns="http://schemas.microsoft.com/office/spreadsheetml/2009/9/main" objectType="CheckBox" fmlaLink="$T$109" lockText="1" noThreeD="1"/>
</file>

<file path=xl/ctrlProps/ctrlProp199.xml><?xml version="1.0" encoding="utf-8"?>
<formControlPr xmlns="http://schemas.microsoft.com/office/spreadsheetml/2009/9/main" objectType="CheckBox" fmlaLink="$T$248" lockText="1" noThreeD="1"/>
</file>

<file path=xl/ctrlProps/ctrlProp200.xml><?xml version="1.0" encoding="utf-8"?>
<formControlPr xmlns="http://schemas.microsoft.com/office/spreadsheetml/2009/9/main" objectType="CheckBox" fmlaLink="$T$235" lockText="1" noThreeD="1"/>
</file>

<file path=xl/ctrlProps/ctrlProp201.xml><?xml version="1.0" encoding="utf-8"?>
<formControlPr xmlns="http://schemas.microsoft.com/office/spreadsheetml/2009/9/main" objectType="CheckBox" fmlaLink="$T$110" lockText="1" noThreeD="1"/>
</file>

<file path=xl/ctrlProps/ctrlProp202.xml><?xml version="1.0" encoding="utf-8"?>
<formControlPr xmlns="http://schemas.microsoft.com/office/spreadsheetml/2009/9/main" objectType="CheckBox" fmlaLink="$T$249" lockText="1" noThreeD="1"/>
</file>

<file path=xl/ctrlProps/ctrlProp203.xml><?xml version="1.0" encoding="utf-8"?>
<formControlPr xmlns="http://schemas.microsoft.com/office/spreadsheetml/2009/9/main" objectType="CheckBox" fmlaLink="$T$236" lockText="1" noThreeD="1"/>
</file>

<file path=xl/ctrlProps/ctrlProp204.xml><?xml version="1.0" encoding="utf-8"?>
<formControlPr xmlns="http://schemas.microsoft.com/office/spreadsheetml/2009/9/main" objectType="CheckBox" fmlaLink="$T$111" lockText="1" noThreeD="1"/>
</file>

<file path=xl/ctrlProps/ctrlProp205.xml><?xml version="1.0" encoding="utf-8"?>
<formControlPr xmlns="http://schemas.microsoft.com/office/spreadsheetml/2009/9/main" objectType="CheckBox" fmlaLink="$T$237" lockText="1" noThreeD="1"/>
</file>

<file path=xl/ctrlProps/ctrlProp206.xml><?xml version="1.0" encoding="utf-8"?>
<formControlPr xmlns="http://schemas.microsoft.com/office/spreadsheetml/2009/9/main" objectType="CheckBox" fmlaLink="$T$112" lockText="1" noThreeD="1"/>
</file>

<file path=xl/ctrlProps/ctrlProp207.xml><?xml version="1.0" encoding="utf-8"?>
<formControlPr xmlns="http://schemas.microsoft.com/office/spreadsheetml/2009/9/main" objectType="CheckBox" fmlaLink="$T$238" lockText="1" noThreeD="1"/>
</file>

<file path=xl/ctrlProps/ctrlProp208.xml><?xml version="1.0" encoding="utf-8"?>
<formControlPr xmlns="http://schemas.microsoft.com/office/spreadsheetml/2009/9/main" objectType="CheckBox" fmlaLink="$T$113" lockText="1" noThreeD="1"/>
</file>

<file path=xl/ctrlProps/ctrlProp209.xml><?xml version="1.0" encoding="utf-8"?>
<formControlPr xmlns="http://schemas.microsoft.com/office/spreadsheetml/2009/9/main" objectType="CheckBox" fmlaLink="$T$239" lockText="1" noThreeD="1"/>
</file>

<file path=xl/ctrlProps/ctrlProp210.xml><?xml version="1.0" encoding="utf-8"?>
<formControlPr xmlns="http://schemas.microsoft.com/office/spreadsheetml/2009/9/main" objectType="CheckBox" fmlaLink="$T$114" lockText="1" noThreeD="1"/>
</file>

<file path=xl/ctrlProps/ctrlProp211.xml><?xml version="1.0" encoding="utf-8"?>
<formControlPr xmlns="http://schemas.microsoft.com/office/spreadsheetml/2009/9/main" objectType="CheckBox" fmlaLink="$T$240" lockText="1" noThreeD="1"/>
</file>

<file path=xl/ctrlProps/ctrlProp212.xml><?xml version="1.0" encoding="utf-8"?>
<formControlPr xmlns="http://schemas.microsoft.com/office/spreadsheetml/2009/9/main" objectType="CheckBox" fmlaLink="$T$115" lockText="1" noThreeD="1"/>
</file>

<file path=xl/ctrlProps/ctrlProp213.xml><?xml version="1.0" encoding="utf-8"?>
<formControlPr xmlns="http://schemas.microsoft.com/office/spreadsheetml/2009/9/main" objectType="CheckBox" fmlaLink="$T$241" lockText="1" noThreeD="1"/>
</file>

<file path=xl/ctrlProps/ctrlProp214.xml><?xml version="1.0" encoding="utf-8"?>
<formControlPr xmlns="http://schemas.microsoft.com/office/spreadsheetml/2009/9/main" objectType="CheckBox" fmlaLink="$T$116" lockText="1" noThreeD="1"/>
</file>

<file path=xl/ctrlProps/ctrlProp215.xml><?xml version="1.0" encoding="utf-8"?>
<formControlPr xmlns="http://schemas.microsoft.com/office/spreadsheetml/2009/9/main" objectType="CheckBox" fmlaLink="$T$242" lockText="1" noThreeD="1"/>
</file>

<file path=xl/ctrlProps/ctrlProp216.xml><?xml version="1.0" encoding="utf-8"?>
<formControlPr xmlns="http://schemas.microsoft.com/office/spreadsheetml/2009/9/main" objectType="CheckBox" fmlaLink="$T$117" lockText="1" noThreeD="1"/>
</file>

<file path=xl/ctrlProps/ctrlProp217.xml><?xml version="1.0" encoding="utf-8"?>
<formControlPr xmlns="http://schemas.microsoft.com/office/spreadsheetml/2009/9/main" objectType="CheckBox" fmlaLink="$T$243" lockText="1" noThreeD="1"/>
</file>

<file path=xl/ctrlProps/ctrlProp218.xml><?xml version="1.0" encoding="utf-8"?>
<formControlPr xmlns="http://schemas.microsoft.com/office/spreadsheetml/2009/9/main" objectType="CheckBox" fmlaLink="$T$118" lockText="1" noThreeD="1"/>
</file>

<file path=xl/ctrlProps/ctrlProp219.xml><?xml version="1.0" encoding="utf-8"?>
<formControlPr xmlns="http://schemas.microsoft.com/office/spreadsheetml/2009/9/main" objectType="CheckBox" fmlaLink="$T$244" lockText="1" noThreeD="1"/>
</file>

<file path=xl/ctrlProps/ctrlProp220.xml><?xml version="1.0" encoding="utf-8"?>
<formControlPr xmlns="http://schemas.microsoft.com/office/spreadsheetml/2009/9/main" objectType="CheckBox" fmlaLink="$T$119" lockText="1" noThreeD="1"/>
</file>

<file path=xl/ctrlProps/ctrlProp221.xml><?xml version="1.0" encoding="utf-8"?>
<formControlPr xmlns="http://schemas.microsoft.com/office/spreadsheetml/2009/9/main" objectType="CheckBox" fmlaLink="$T$245" lockText="1" noThreeD="1"/>
</file>

<file path=xl/ctrlProps/ctrlProp222.xml><?xml version="1.0" encoding="utf-8"?>
<formControlPr xmlns="http://schemas.microsoft.com/office/spreadsheetml/2009/9/main" objectType="CheckBox" fmlaLink="$T$120" lockText="1" noThreeD="1"/>
</file>

<file path=xl/ctrlProps/ctrlProp223.xml><?xml version="1.0" encoding="utf-8"?>
<formControlPr xmlns="http://schemas.microsoft.com/office/spreadsheetml/2009/9/main" objectType="CheckBox" fmlaLink="$T$126" lockText="1" noThreeD="1"/>
</file>

<file path=xl/ctrlProps/ctrlProp224.xml><?xml version="1.0" encoding="utf-8"?>
<formControlPr xmlns="http://schemas.microsoft.com/office/spreadsheetml/2009/9/main" objectType="CheckBox" fmlaLink="$T$125" lockText="1" noThreeD="1"/>
</file>

<file path=xl/ctrlProps/ctrlProp225.xml><?xml version="1.0" encoding="utf-8"?>
<formControlPr xmlns="http://schemas.microsoft.com/office/spreadsheetml/2009/9/main" objectType="CheckBox" fmlaLink="$T$121" lockText="1" noThreeD="1"/>
</file>

<file path=xl/ctrlProps/ctrlProp226.xml><?xml version="1.0" encoding="utf-8"?>
<formControlPr xmlns="http://schemas.microsoft.com/office/spreadsheetml/2009/9/main" objectType="CheckBox" fmlaLink="$T$122" lockText="1" noThreeD="1"/>
</file>

<file path=xl/ctrlProps/ctrlProp227.xml><?xml version="1.0" encoding="utf-8"?>
<formControlPr xmlns="http://schemas.microsoft.com/office/spreadsheetml/2009/9/main" objectType="CheckBox" fmlaLink="$T$124" lockText="1" noThreeD="1"/>
</file>

<file path=xl/ctrlProps/ctrlProp228.xml><?xml version="1.0" encoding="utf-8"?>
<formControlPr xmlns="http://schemas.microsoft.com/office/spreadsheetml/2009/9/main" objectType="CheckBox" fmlaLink="$T$123" lockText="1" noThreeD="1"/>
</file>

<file path=xl/ctrlProps/ctrlProp229.xml><?xml version="1.0" encoding="utf-8"?>
<formControlPr xmlns="http://schemas.microsoft.com/office/spreadsheetml/2009/9/main" objectType="CheckBox" fmlaLink="$T$256" lockText="1" noThreeD="1"/>
</file>

<file path=xl/ctrlProps/ctrlProp230.xml><?xml version="1.0" encoding="utf-8"?>
<formControlPr xmlns="http://schemas.microsoft.com/office/spreadsheetml/2009/9/main" objectType="CheckBox" fmlaLink="$T$257" lockText="1" noThreeD="1"/>
</file>

<file path=xl/ctrlProps/ctrlProp231.xml><?xml version="1.0" encoding="utf-8"?>
<formControlPr xmlns="http://schemas.microsoft.com/office/spreadsheetml/2009/9/main" objectType="CheckBox" fmlaLink="$T$258" lockText="1" noThreeD="1"/>
</file>

<file path=xl/ctrlProps/ctrlProp232.xml><?xml version="1.0" encoding="utf-8"?>
<formControlPr xmlns="http://schemas.microsoft.com/office/spreadsheetml/2009/9/main" objectType="CheckBox" fmlaLink="$T$259" lockText="1" noThreeD="1"/>
</file>

<file path=xl/ctrlProps/ctrlProp233.xml><?xml version="1.0" encoding="utf-8"?>
<formControlPr xmlns="http://schemas.microsoft.com/office/spreadsheetml/2009/9/main" objectType="CheckBox" fmlaLink="$T$250" lockText="1" noThreeD="1"/>
</file>

<file path=xl/ctrlProps/ctrlProp234.xml><?xml version="1.0" encoding="utf-8"?>
<formControlPr xmlns="http://schemas.microsoft.com/office/spreadsheetml/2009/9/main" objectType="CheckBox" fmlaLink="$T$251" lockText="1" noThreeD="1"/>
</file>

<file path=xl/ctrlProps/ctrlProp235.xml><?xml version="1.0" encoding="utf-8"?>
<formControlPr xmlns="http://schemas.microsoft.com/office/spreadsheetml/2009/9/main" objectType="CheckBox" fmlaLink="$T$252" lockText="1" noThreeD="1"/>
</file>

<file path=xl/ctrlProps/ctrlProp236.xml><?xml version="1.0" encoding="utf-8"?>
<formControlPr xmlns="http://schemas.microsoft.com/office/spreadsheetml/2009/9/main" objectType="CheckBox" fmlaLink="$T$253" lockText="1" noThreeD="1"/>
</file>

<file path=xl/ctrlProps/ctrlProp237.xml><?xml version="1.0" encoding="utf-8"?>
<formControlPr xmlns="http://schemas.microsoft.com/office/spreadsheetml/2009/9/main" objectType="CheckBox" fmlaLink="$T$254" lockText="1" noThreeD="1"/>
</file>

<file path=xl/ctrlProps/ctrlProp238.xml><?xml version="1.0" encoding="utf-8"?>
<formControlPr xmlns="http://schemas.microsoft.com/office/spreadsheetml/2009/9/main" objectType="CheckBox" fmlaLink="$T$255" lockText="1" noThreeD="1"/>
</file>

<file path=xl/ctrlProps/ctrlProp239.xml><?xml version="1.0" encoding="utf-8"?>
<formControlPr xmlns="http://schemas.microsoft.com/office/spreadsheetml/2009/9/main" objectType="CheckBox" fmlaLink="$T$266" lockText="1" noThreeD="1"/>
</file>

<file path=xl/ctrlProps/ctrlProp240.xml><?xml version="1.0" encoding="utf-8"?>
<formControlPr xmlns="http://schemas.microsoft.com/office/spreadsheetml/2009/9/main" objectType="CheckBox" fmlaLink="$T$267" lockText="1" noThreeD="1"/>
</file>

<file path=xl/ctrlProps/ctrlProp241.xml><?xml version="1.0" encoding="utf-8"?>
<formControlPr xmlns="http://schemas.microsoft.com/office/spreadsheetml/2009/9/main" objectType="CheckBox" fmlaLink="$T$268" lockText="1" noThreeD="1"/>
</file>

<file path=xl/ctrlProps/ctrlProp242.xml><?xml version="1.0" encoding="utf-8"?>
<formControlPr xmlns="http://schemas.microsoft.com/office/spreadsheetml/2009/9/main" objectType="CheckBox" fmlaLink="$T$269" lockText="1" noThreeD="1"/>
</file>

<file path=xl/ctrlProps/ctrlProp243.xml><?xml version="1.0" encoding="utf-8"?>
<formControlPr xmlns="http://schemas.microsoft.com/office/spreadsheetml/2009/9/main" objectType="CheckBox" fmlaLink="$T$260" lockText="1" noThreeD="1"/>
</file>

<file path=xl/ctrlProps/ctrlProp244.xml><?xml version="1.0" encoding="utf-8"?>
<formControlPr xmlns="http://schemas.microsoft.com/office/spreadsheetml/2009/9/main" objectType="CheckBox" fmlaLink="$T$261" lockText="1" noThreeD="1"/>
</file>

<file path=xl/ctrlProps/ctrlProp245.xml><?xml version="1.0" encoding="utf-8"?>
<formControlPr xmlns="http://schemas.microsoft.com/office/spreadsheetml/2009/9/main" objectType="CheckBox" fmlaLink="$T$262" lockText="1" noThreeD="1"/>
</file>

<file path=xl/ctrlProps/ctrlProp246.xml><?xml version="1.0" encoding="utf-8"?>
<formControlPr xmlns="http://schemas.microsoft.com/office/spreadsheetml/2009/9/main" objectType="CheckBox" fmlaLink="$T$263" lockText="1" noThreeD="1"/>
</file>

<file path=xl/ctrlProps/ctrlProp247.xml><?xml version="1.0" encoding="utf-8"?>
<formControlPr xmlns="http://schemas.microsoft.com/office/spreadsheetml/2009/9/main" objectType="CheckBox" fmlaLink="$T$264" lockText="1" noThreeD="1"/>
</file>

<file path=xl/ctrlProps/ctrlProp248.xml><?xml version="1.0" encoding="utf-8"?>
<formControlPr xmlns="http://schemas.microsoft.com/office/spreadsheetml/2009/9/main" objectType="CheckBox" fmlaLink="$T$265" lockText="1" noThreeD="1"/>
</file>

<file path=xl/ctrlProps/ctrlProp249.xml><?xml version="1.0" encoding="utf-8"?>
<formControlPr xmlns="http://schemas.microsoft.com/office/spreadsheetml/2009/9/main" objectType="CheckBox" fmlaLink="$T$276" lockText="1" noThreeD="1"/>
</file>

<file path=xl/ctrlProps/ctrlProp250.xml><?xml version="1.0" encoding="utf-8"?>
<formControlPr xmlns="http://schemas.microsoft.com/office/spreadsheetml/2009/9/main" objectType="CheckBox" fmlaLink="$T$277" lockText="1" noThreeD="1"/>
</file>

<file path=xl/ctrlProps/ctrlProp251.xml><?xml version="1.0" encoding="utf-8"?>
<formControlPr xmlns="http://schemas.microsoft.com/office/spreadsheetml/2009/9/main" objectType="CheckBox" fmlaLink="$T$278" lockText="1" noThreeD="1"/>
</file>

<file path=xl/ctrlProps/ctrlProp252.xml><?xml version="1.0" encoding="utf-8"?>
<formControlPr xmlns="http://schemas.microsoft.com/office/spreadsheetml/2009/9/main" objectType="CheckBox" fmlaLink="$T$279" lockText="1" noThreeD="1"/>
</file>

<file path=xl/ctrlProps/ctrlProp253.xml><?xml version="1.0" encoding="utf-8"?>
<formControlPr xmlns="http://schemas.microsoft.com/office/spreadsheetml/2009/9/main" objectType="CheckBox" fmlaLink="$T$270" lockText="1" noThreeD="1"/>
</file>

<file path=xl/ctrlProps/ctrlProp254.xml><?xml version="1.0" encoding="utf-8"?>
<formControlPr xmlns="http://schemas.microsoft.com/office/spreadsheetml/2009/9/main" objectType="CheckBox" fmlaLink="$T$271" lockText="1" noThreeD="1"/>
</file>

<file path=xl/ctrlProps/ctrlProp255.xml><?xml version="1.0" encoding="utf-8"?>
<formControlPr xmlns="http://schemas.microsoft.com/office/spreadsheetml/2009/9/main" objectType="CheckBox" fmlaLink="$T$272" lockText="1" noThreeD="1"/>
</file>

<file path=xl/ctrlProps/ctrlProp256.xml><?xml version="1.0" encoding="utf-8"?>
<formControlPr xmlns="http://schemas.microsoft.com/office/spreadsheetml/2009/9/main" objectType="CheckBox" fmlaLink="$T$273" lockText="1" noThreeD="1"/>
</file>

<file path=xl/ctrlProps/ctrlProp257.xml><?xml version="1.0" encoding="utf-8"?>
<formControlPr xmlns="http://schemas.microsoft.com/office/spreadsheetml/2009/9/main" objectType="CheckBox" fmlaLink="$T$274" lockText="1" noThreeD="1"/>
</file>

<file path=xl/ctrlProps/ctrlProp258.xml><?xml version="1.0" encoding="utf-8"?>
<formControlPr xmlns="http://schemas.microsoft.com/office/spreadsheetml/2009/9/main" objectType="CheckBox" fmlaLink="$T$275" lockText="1" noThreeD="1"/>
</file>

<file path=xl/ctrlProps/ctrlProp259.xml><?xml version="1.0" encoding="utf-8"?>
<formControlPr xmlns="http://schemas.microsoft.com/office/spreadsheetml/2009/9/main" objectType="CheckBox" fmlaLink="$T$285" lockText="1" noThreeD="1"/>
</file>

<file path=xl/ctrlProps/ctrlProp260.xml><?xml version="1.0" encoding="utf-8"?>
<formControlPr xmlns="http://schemas.microsoft.com/office/spreadsheetml/2009/9/main" objectType="CheckBox" fmlaLink="$T$286" lockText="1" noThreeD="1"/>
</file>

<file path=xl/ctrlProps/ctrlProp261.xml><?xml version="1.0" encoding="utf-8"?>
<formControlPr xmlns="http://schemas.microsoft.com/office/spreadsheetml/2009/9/main" objectType="CheckBox" fmlaLink="$T$287" lockText="1" noThreeD="1"/>
</file>

<file path=xl/ctrlProps/ctrlProp262.xml><?xml version="1.0" encoding="utf-8"?>
<formControlPr xmlns="http://schemas.microsoft.com/office/spreadsheetml/2009/9/main" objectType="CheckBox" fmlaLink="$T$288" lockText="1" noThreeD="1"/>
</file>

<file path=xl/ctrlProps/ctrlProp263.xml><?xml version="1.0" encoding="utf-8"?>
<formControlPr xmlns="http://schemas.microsoft.com/office/spreadsheetml/2009/9/main" objectType="CheckBox" fmlaLink="$T$280" lockText="1" noThreeD="1"/>
</file>

<file path=xl/ctrlProps/ctrlProp264.xml><?xml version="1.0" encoding="utf-8"?>
<formControlPr xmlns="http://schemas.microsoft.com/office/spreadsheetml/2009/9/main" objectType="CheckBox" fmlaLink="$T$281" lockText="1" noThreeD="1"/>
</file>

<file path=xl/ctrlProps/ctrlProp265.xml><?xml version="1.0" encoding="utf-8"?>
<formControlPr xmlns="http://schemas.microsoft.com/office/spreadsheetml/2009/9/main" objectType="CheckBox" fmlaLink="$T$282" lockText="1" noThreeD="1"/>
</file>

<file path=xl/ctrlProps/ctrlProp266.xml><?xml version="1.0" encoding="utf-8"?>
<formControlPr xmlns="http://schemas.microsoft.com/office/spreadsheetml/2009/9/main" objectType="CheckBox" fmlaLink="$T$283" lockText="1" noThreeD="1"/>
</file>

<file path=xl/ctrlProps/ctrlProp267.xml><?xml version="1.0" encoding="utf-8"?>
<formControlPr xmlns="http://schemas.microsoft.com/office/spreadsheetml/2009/9/main" objectType="CheckBox" fmlaLink="$T$284" lockText="1" noThreeD="1"/>
</file>

<file path=xl/ctrlProps/ctrlProp268.xml><?xml version="1.0" encoding="utf-8"?>
<formControlPr xmlns="http://schemas.microsoft.com/office/spreadsheetml/2009/9/main" objectType="CheckBox" fmlaLink="$T$294" lockText="1" noThreeD="1"/>
</file>

<file path=xl/ctrlProps/ctrlProp269.xml><?xml version="1.0" encoding="utf-8"?>
<formControlPr xmlns="http://schemas.microsoft.com/office/spreadsheetml/2009/9/main" objectType="CheckBox" fmlaLink="$T$295" lockText="1" noThreeD="1"/>
</file>

<file path=xl/ctrlProps/ctrlProp270.xml><?xml version="1.0" encoding="utf-8"?>
<formControlPr xmlns="http://schemas.microsoft.com/office/spreadsheetml/2009/9/main" objectType="CheckBox" fmlaLink="$T$296" lockText="1" noThreeD="1"/>
</file>

<file path=xl/ctrlProps/ctrlProp271.xml><?xml version="1.0" encoding="utf-8"?>
<formControlPr xmlns="http://schemas.microsoft.com/office/spreadsheetml/2009/9/main" objectType="CheckBox" fmlaLink="$T$297" lockText="1" noThreeD="1"/>
</file>

<file path=xl/ctrlProps/ctrlProp272.xml><?xml version="1.0" encoding="utf-8"?>
<formControlPr xmlns="http://schemas.microsoft.com/office/spreadsheetml/2009/9/main" objectType="CheckBox" fmlaLink="$T$289" lockText="1" noThreeD="1"/>
</file>

<file path=xl/ctrlProps/ctrlProp273.xml><?xml version="1.0" encoding="utf-8"?>
<formControlPr xmlns="http://schemas.microsoft.com/office/spreadsheetml/2009/9/main" objectType="CheckBox" fmlaLink="$T$290" lockText="1" noThreeD="1"/>
</file>

<file path=xl/ctrlProps/ctrlProp274.xml><?xml version="1.0" encoding="utf-8"?>
<formControlPr xmlns="http://schemas.microsoft.com/office/spreadsheetml/2009/9/main" objectType="CheckBox" fmlaLink="$T$291" lockText="1" noThreeD="1"/>
</file>

<file path=xl/ctrlProps/ctrlProp275.xml><?xml version="1.0" encoding="utf-8"?>
<formControlPr xmlns="http://schemas.microsoft.com/office/spreadsheetml/2009/9/main" objectType="CheckBox" fmlaLink="$T$292" lockText="1" noThreeD="1"/>
</file>

<file path=xl/ctrlProps/ctrlProp276.xml><?xml version="1.0" encoding="utf-8"?>
<formControlPr xmlns="http://schemas.microsoft.com/office/spreadsheetml/2009/9/main" objectType="CheckBox" fmlaLink="$T$293" lockText="1" noThreeD="1"/>
</file>

<file path=xl/ctrlProps/ctrlProp277.xml><?xml version="1.0" encoding="utf-8"?>
<formControlPr xmlns="http://schemas.microsoft.com/office/spreadsheetml/2009/9/main" objectType="CheckBox" fmlaLink="$T$298" lockText="1" noThreeD="1"/>
</file>

<file path=xl/ctrlProps/ctrlProp278.xml><?xml version="1.0" encoding="utf-8"?>
<formControlPr xmlns="http://schemas.microsoft.com/office/spreadsheetml/2009/9/main" objectType="CheckBox" fmlaLink="$T$299" lockText="1" noThreeD="1"/>
</file>

<file path=xl/ctrlProps/ctrlProp279.xml><?xml version="1.0" encoding="utf-8"?>
<formControlPr xmlns="http://schemas.microsoft.com/office/spreadsheetml/2009/9/main" objectType="CheckBox" fmlaLink="$T$300" lockText="1" noThreeD="1"/>
</file>

<file path=xl/ctrlProps/ctrlProp280.xml><?xml version="1.0" encoding="utf-8"?>
<formControlPr xmlns="http://schemas.microsoft.com/office/spreadsheetml/2009/9/main" objectType="CheckBox" fmlaLink="$T$301" lockText="1" noThreeD="1"/>
</file>

<file path=xl/ctrlProps/ctrlProp281.xml><?xml version="1.0" encoding="utf-8"?>
<formControlPr xmlns="http://schemas.microsoft.com/office/spreadsheetml/2009/9/main" objectType="CheckBox" fmlaLink="$T$307" lockText="1" noThreeD="1"/>
</file>

<file path=xl/ctrlProps/ctrlProp282.xml><?xml version="1.0" encoding="utf-8"?>
<formControlPr xmlns="http://schemas.microsoft.com/office/spreadsheetml/2009/9/main" objectType="CheckBox" fmlaLink="$T$308" lockText="1" noThreeD="1"/>
</file>

<file path=xl/ctrlProps/ctrlProp283.xml><?xml version="1.0" encoding="utf-8"?>
<formControlPr xmlns="http://schemas.microsoft.com/office/spreadsheetml/2009/9/main" objectType="CheckBox" fmlaLink="$T$309" lockText="1" noThreeD="1"/>
</file>

<file path=xl/ctrlProps/ctrlProp284.xml><?xml version="1.0" encoding="utf-8"?>
<formControlPr xmlns="http://schemas.microsoft.com/office/spreadsheetml/2009/9/main" objectType="CheckBox" fmlaLink="$T$310" lockText="1" noThreeD="1"/>
</file>

<file path=xl/ctrlProps/ctrlProp285.xml><?xml version="1.0" encoding="utf-8"?>
<formControlPr xmlns="http://schemas.microsoft.com/office/spreadsheetml/2009/9/main" objectType="CheckBox" fmlaLink="$T$302" lockText="1" noThreeD="1"/>
</file>

<file path=xl/ctrlProps/ctrlProp286.xml><?xml version="1.0" encoding="utf-8"?>
<formControlPr xmlns="http://schemas.microsoft.com/office/spreadsheetml/2009/9/main" objectType="CheckBox" fmlaLink="$T$303" lockText="1" noThreeD="1"/>
</file>

<file path=xl/ctrlProps/ctrlProp287.xml><?xml version="1.0" encoding="utf-8"?>
<formControlPr xmlns="http://schemas.microsoft.com/office/spreadsheetml/2009/9/main" objectType="CheckBox" fmlaLink="$T$304" lockText="1" noThreeD="1"/>
</file>

<file path=xl/ctrlProps/ctrlProp288.xml><?xml version="1.0" encoding="utf-8"?>
<formControlPr xmlns="http://schemas.microsoft.com/office/spreadsheetml/2009/9/main" objectType="CheckBox" fmlaLink="$T$305" lockText="1" noThreeD="1"/>
</file>

<file path=xl/ctrlProps/ctrlProp289.xml><?xml version="1.0" encoding="utf-8"?>
<formControlPr xmlns="http://schemas.microsoft.com/office/spreadsheetml/2009/9/main" objectType="CheckBox" fmlaLink="$T$306" lockText="1" noThreeD="1"/>
</file>

<file path=xl/ctrlProps/ctrlProp290.xml><?xml version="1.0" encoding="utf-8"?>
<formControlPr xmlns="http://schemas.microsoft.com/office/spreadsheetml/2009/9/main" objectType="CheckBox" fmlaLink="$T$311" lockText="1" noThreeD="1"/>
</file>

<file path=xl/ctrlProps/ctrlProp291.xml><?xml version="1.0" encoding="utf-8"?>
<formControlPr xmlns="http://schemas.microsoft.com/office/spreadsheetml/2009/9/main" objectType="CheckBox" fmlaLink="$T$312" lockText="1" noThreeD="1"/>
</file>

<file path=xl/ctrlProps/ctrlProp292.xml><?xml version="1.0" encoding="utf-8"?>
<formControlPr xmlns="http://schemas.microsoft.com/office/spreadsheetml/2009/9/main" objectType="CheckBox" fmlaLink="$T$313" lockText="1" noThreeD="1"/>
</file>

<file path=xl/ctrlProps/ctrlProp293.xml><?xml version="1.0" encoding="utf-8"?>
<formControlPr xmlns="http://schemas.microsoft.com/office/spreadsheetml/2009/9/main" objectType="CheckBox" fmlaLink="$T$314" lockText="1" noThreeD="1"/>
</file>

<file path=xl/ctrlProps/ctrlProp294.xml><?xml version="1.0" encoding="utf-8"?>
<formControlPr xmlns="http://schemas.microsoft.com/office/spreadsheetml/2009/9/main" objectType="CheckBox" fmlaLink="$T$320" lockText="1" noThreeD="1"/>
</file>

<file path=xl/ctrlProps/ctrlProp295.xml><?xml version="1.0" encoding="utf-8"?>
<formControlPr xmlns="http://schemas.microsoft.com/office/spreadsheetml/2009/9/main" objectType="CheckBox" fmlaLink="$T$321" lockText="1" noThreeD="1"/>
</file>

<file path=xl/ctrlProps/ctrlProp296.xml><?xml version="1.0" encoding="utf-8"?>
<formControlPr xmlns="http://schemas.microsoft.com/office/spreadsheetml/2009/9/main" objectType="CheckBox" fmlaLink="$T$315" lockText="1" noThreeD="1"/>
</file>

<file path=xl/ctrlProps/ctrlProp297.xml><?xml version="1.0" encoding="utf-8"?>
<formControlPr xmlns="http://schemas.microsoft.com/office/spreadsheetml/2009/9/main" objectType="CheckBox" fmlaLink="$T$316" lockText="1" noThreeD="1"/>
</file>

<file path=xl/ctrlProps/ctrlProp298.xml><?xml version="1.0" encoding="utf-8"?>
<formControlPr xmlns="http://schemas.microsoft.com/office/spreadsheetml/2009/9/main" objectType="CheckBox" fmlaLink="$T$317" lockText="1" noThreeD="1"/>
</file>

<file path=xl/ctrlProps/ctrlProp299.xml><?xml version="1.0" encoding="utf-8"?>
<formControlPr xmlns="http://schemas.microsoft.com/office/spreadsheetml/2009/9/main" objectType="CheckBox" fmlaLink="$T$318" lockText="1" noThreeD="1"/>
</file>

<file path=xl/ctrlProps/ctrlProp300.xml><?xml version="1.0" encoding="utf-8"?>
<formControlPr xmlns="http://schemas.microsoft.com/office/spreadsheetml/2009/9/main" objectType="CheckBox" fmlaLink="$T$319" lockText="1" noThreeD="1"/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79</xdr:row>
      <xdr:rowOff>200025</xdr:rowOff>
    </xdr:from>
    <xdr:ext cx="819150" cy="4191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18350" y="15236825"/>
          <a:ext cx="819150" cy="419100"/>
        </a:xfrm>
        <a:prstGeom prst="rightArrow">
          <a:avLst>
            <a:gd name="adj1" fmla="val 50000"/>
            <a:gd name="adj2" fmla="val 500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342900</xdr:colOff>
      <xdr:row>100</xdr:row>
      <xdr:rowOff>76200</xdr:rowOff>
    </xdr:from>
    <xdr:ext cx="866775" cy="4191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99300" y="19126200"/>
          <a:ext cx="866775" cy="419100"/>
        </a:xfrm>
        <a:prstGeom prst="rightArrow">
          <a:avLst>
            <a:gd name="adj1" fmla="val 50000"/>
            <a:gd name="adj2" fmla="val 50000"/>
          </a:avLst>
        </a:prstGeom>
        <a:solidFill>
          <a:srgbClr val="FF0000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676275</xdr:colOff>
      <xdr:row>51</xdr:row>
      <xdr:rowOff>38100</xdr:rowOff>
    </xdr:from>
    <xdr:ext cx="295275" cy="6381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571875" y="9753600"/>
          <a:ext cx="295275" cy="638175"/>
        </a:xfrm>
        <a:prstGeom prst="downArrow">
          <a:avLst>
            <a:gd name="adj1" fmla="val 50000"/>
            <a:gd name="adj2" fmla="val 50000"/>
          </a:avLst>
        </a:prstGeom>
        <a:solidFill>
          <a:srgbClr val="222F3F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257175</xdr:colOff>
      <xdr:row>58</xdr:row>
      <xdr:rowOff>184150</xdr:rowOff>
    </xdr:from>
    <xdr:ext cx="885825" cy="32385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8004175" y="11233150"/>
          <a:ext cx="885825" cy="323850"/>
        </a:xfrm>
        <a:prstGeom prst="rightArrow">
          <a:avLst>
            <a:gd name="adj1" fmla="val 50000"/>
            <a:gd name="adj2" fmla="val 50000"/>
          </a:avLst>
        </a:prstGeom>
        <a:solidFill>
          <a:srgbClr val="222F3F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342900</xdr:colOff>
      <xdr:row>79</xdr:row>
      <xdr:rowOff>180975</xdr:rowOff>
    </xdr:from>
    <xdr:ext cx="838200" cy="43815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099300" y="15230475"/>
          <a:ext cx="838200" cy="438150"/>
        </a:xfrm>
        <a:prstGeom prst="rightArrow">
          <a:avLst>
            <a:gd name="adj1" fmla="val 50000"/>
            <a:gd name="adj2" fmla="val 50000"/>
          </a:avLst>
        </a:prstGeom>
        <a:solidFill>
          <a:srgbClr val="222F3F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323850</xdr:colOff>
      <xdr:row>100</xdr:row>
      <xdr:rowOff>57150</xdr:rowOff>
    </xdr:from>
    <xdr:ext cx="885825" cy="438150"/>
    <xdr:sp macro="" textlink="">
      <xdr:nvSpPr>
        <xdr:cNvPr id="47" name="Shape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080250" y="19107150"/>
          <a:ext cx="885825" cy="438150"/>
        </a:xfrm>
        <a:prstGeom prst="rightArrow">
          <a:avLst>
            <a:gd name="adj1" fmla="val 50000"/>
            <a:gd name="adj2" fmla="val 50000"/>
          </a:avLst>
        </a:prstGeom>
        <a:solidFill>
          <a:srgbClr val="222F3F"/>
        </a:solidFill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2</xdr:col>
      <xdr:colOff>368300</xdr:colOff>
      <xdr:row>55</xdr:row>
      <xdr:rowOff>152400</xdr:rowOff>
    </xdr:from>
    <xdr:to>
      <xdr:col>4</xdr:col>
      <xdr:colOff>927100</xdr:colOff>
      <xdr:row>65</xdr:row>
      <xdr:rowOff>49284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8700" y="10629900"/>
          <a:ext cx="2489200" cy="1801884"/>
        </a:xfrm>
        <a:prstGeom prst="rect">
          <a:avLst/>
        </a:prstGeom>
      </xdr:spPr>
    </xdr:pic>
    <xdr:clientData/>
  </xdr:twoCellAnchor>
  <xdr:twoCellAnchor editAs="oneCell">
    <xdr:from>
      <xdr:col>6</xdr:col>
      <xdr:colOff>774700</xdr:colOff>
      <xdr:row>54</xdr:row>
      <xdr:rowOff>50799</xdr:rowOff>
    </xdr:from>
    <xdr:to>
      <xdr:col>8</xdr:col>
      <xdr:colOff>101600</xdr:colOff>
      <xdr:row>65</xdr:row>
      <xdr:rowOff>86092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65900" y="10337799"/>
          <a:ext cx="1257300" cy="2130793"/>
        </a:xfrm>
        <a:prstGeom prst="rect">
          <a:avLst/>
        </a:prstGeom>
      </xdr:spPr>
    </xdr:pic>
    <xdr:clientData/>
  </xdr:twoCellAnchor>
  <xdr:twoCellAnchor editAs="oneCell">
    <xdr:from>
      <xdr:col>9</xdr:col>
      <xdr:colOff>419100</xdr:colOff>
      <xdr:row>53</xdr:row>
      <xdr:rowOff>50800</xdr:rowOff>
    </xdr:from>
    <xdr:to>
      <xdr:col>11</xdr:col>
      <xdr:colOff>863600</xdr:colOff>
      <xdr:row>65</xdr:row>
      <xdr:rowOff>139700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05900" y="10147300"/>
          <a:ext cx="2374900" cy="23749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723899</xdr:colOff>
      <xdr:row>195</xdr:row>
      <xdr:rowOff>45508</xdr:rowOff>
    </xdr:from>
    <xdr:to>
      <xdr:col>9</xdr:col>
      <xdr:colOff>762000</xdr:colOff>
      <xdr:row>213</xdr:row>
      <xdr:rowOff>16934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19499" y="37193008"/>
          <a:ext cx="5829301" cy="3400426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222</xdr:row>
      <xdr:rowOff>38099</xdr:rowOff>
    </xdr:from>
    <xdr:to>
      <xdr:col>11</xdr:col>
      <xdr:colOff>571500</xdr:colOff>
      <xdr:row>231</xdr:row>
      <xdr:rowOff>47814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1500" y="42329099"/>
          <a:ext cx="8077200" cy="1914715"/>
        </a:xfrm>
        <a:prstGeom prst="rect">
          <a:avLst/>
        </a:prstGeom>
      </xdr:spPr>
    </xdr:pic>
    <xdr:clientData/>
  </xdr:twoCellAnchor>
  <xdr:twoCellAnchor editAs="oneCell">
    <xdr:from>
      <xdr:col>3</xdr:col>
      <xdr:colOff>101600</xdr:colOff>
      <xdr:row>236</xdr:row>
      <xdr:rowOff>63499</xdr:rowOff>
    </xdr:from>
    <xdr:to>
      <xdr:col>11</xdr:col>
      <xdr:colOff>625934</xdr:colOff>
      <xdr:row>247</xdr:row>
      <xdr:rowOff>139700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97200" y="45211999"/>
          <a:ext cx="8245934" cy="2171701"/>
        </a:xfrm>
        <a:prstGeom prst="rect">
          <a:avLst/>
        </a:prstGeom>
      </xdr:spPr>
    </xdr:pic>
    <xdr:clientData/>
  </xdr:twoCellAnchor>
  <xdr:twoCellAnchor editAs="oneCell">
    <xdr:from>
      <xdr:col>2</xdr:col>
      <xdr:colOff>711199</xdr:colOff>
      <xdr:row>250</xdr:row>
      <xdr:rowOff>63500</xdr:rowOff>
    </xdr:from>
    <xdr:to>
      <xdr:col>12</xdr:col>
      <xdr:colOff>153906</xdr:colOff>
      <xdr:row>260</xdr:row>
      <xdr:rowOff>88900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41599" y="47879000"/>
          <a:ext cx="9094707" cy="21209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444499</xdr:colOff>
      <xdr:row>264</xdr:row>
      <xdr:rowOff>25400</xdr:rowOff>
    </xdr:from>
    <xdr:to>
      <xdr:col>12</xdr:col>
      <xdr:colOff>643440</xdr:colOff>
      <xdr:row>273</xdr:row>
      <xdr:rowOff>1524000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74899" y="50698400"/>
          <a:ext cx="9850941" cy="32131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281</xdr:row>
      <xdr:rowOff>94698</xdr:rowOff>
    </xdr:from>
    <xdr:to>
      <xdr:col>11</xdr:col>
      <xdr:colOff>342900</xdr:colOff>
      <xdr:row>291</xdr:row>
      <xdr:rowOff>19222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48000" y="55631798"/>
          <a:ext cx="7912100" cy="182952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952500</xdr:colOff>
      <xdr:row>295</xdr:row>
      <xdr:rowOff>12700</xdr:rowOff>
    </xdr:from>
    <xdr:to>
      <xdr:col>11</xdr:col>
      <xdr:colOff>38100</xdr:colOff>
      <xdr:row>304</xdr:row>
      <xdr:rowOff>128895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82900" y="58343800"/>
          <a:ext cx="7772400" cy="1856095"/>
        </a:xfrm>
        <a:prstGeom prst="rect">
          <a:avLst/>
        </a:prstGeom>
      </xdr:spPr>
    </xdr:pic>
    <xdr:clientData/>
  </xdr:twoCellAnchor>
  <xdr:twoCellAnchor editAs="oneCell">
    <xdr:from>
      <xdr:col>2</xdr:col>
      <xdr:colOff>558799</xdr:colOff>
      <xdr:row>307</xdr:row>
      <xdr:rowOff>114300</xdr:rowOff>
    </xdr:from>
    <xdr:to>
      <xdr:col>11</xdr:col>
      <xdr:colOff>766446</xdr:colOff>
      <xdr:row>317</xdr:row>
      <xdr:rowOff>76200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89199" y="60756800"/>
          <a:ext cx="8894447" cy="1866900"/>
        </a:xfrm>
        <a:prstGeom prst="rect">
          <a:avLst/>
        </a:prstGeom>
      </xdr:spPr>
    </xdr:pic>
    <xdr:clientData/>
  </xdr:twoCellAnchor>
  <xdr:twoCellAnchor editAs="oneCell">
    <xdr:from>
      <xdr:col>2</xdr:col>
      <xdr:colOff>12699</xdr:colOff>
      <xdr:row>326</xdr:row>
      <xdr:rowOff>88900</xdr:rowOff>
    </xdr:from>
    <xdr:to>
      <xdr:col>12</xdr:col>
      <xdr:colOff>171910</xdr:colOff>
      <xdr:row>331</xdr:row>
      <xdr:rowOff>114300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43099" y="64350900"/>
          <a:ext cx="9811211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850900</xdr:colOff>
      <xdr:row>343</xdr:row>
      <xdr:rowOff>114300</xdr:rowOff>
    </xdr:from>
    <xdr:to>
      <xdr:col>12</xdr:col>
      <xdr:colOff>717446</xdr:colOff>
      <xdr:row>346</xdr:row>
      <xdr:rowOff>203200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16100" y="68300600"/>
          <a:ext cx="10483746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101599</xdr:colOff>
      <xdr:row>355</xdr:row>
      <xdr:rowOff>25400</xdr:rowOff>
    </xdr:from>
    <xdr:to>
      <xdr:col>12</xdr:col>
      <xdr:colOff>309056</xdr:colOff>
      <xdr:row>362</xdr:row>
      <xdr:rowOff>101600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31999" y="71272400"/>
          <a:ext cx="9859457" cy="27940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369</xdr:row>
      <xdr:rowOff>203199</xdr:rowOff>
    </xdr:from>
    <xdr:to>
      <xdr:col>11</xdr:col>
      <xdr:colOff>749300</xdr:colOff>
      <xdr:row>384</xdr:row>
      <xdr:rowOff>7006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06600" y="75285599"/>
          <a:ext cx="9359900" cy="3613807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385</xdr:row>
      <xdr:rowOff>63500</xdr:rowOff>
    </xdr:from>
    <xdr:to>
      <xdr:col>11</xdr:col>
      <xdr:colOff>863600</xdr:colOff>
      <xdr:row>401</xdr:row>
      <xdr:rowOff>46352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19300" y="79209900"/>
          <a:ext cx="9461500" cy="3284852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403</xdr:row>
      <xdr:rowOff>114300</xdr:rowOff>
    </xdr:from>
    <xdr:to>
      <xdr:col>11</xdr:col>
      <xdr:colOff>934886</xdr:colOff>
      <xdr:row>419</xdr:row>
      <xdr:rowOff>165100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55800" y="82943700"/>
          <a:ext cx="9596286" cy="3098800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432</xdr:row>
      <xdr:rowOff>76199</xdr:rowOff>
    </xdr:from>
    <xdr:to>
      <xdr:col>11</xdr:col>
      <xdr:colOff>711200</xdr:colOff>
      <xdr:row>443</xdr:row>
      <xdr:rowOff>14786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98700" y="88480899"/>
          <a:ext cx="9029700" cy="2034087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446</xdr:row>
      <xdr:rowOff>139700</xdr:rowOff>
    </xdr:from>
    <xdr:to>
      <xdr:col>11</xdr:col>
      <xdr:colOff>894190</xdr:colOff>
      <xdr:row>457</xdr:row>
      <xdr:rowOff>76200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95500" y="91211400"/>
          <a:ext cx="9415890" cy="20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850899</xdr:colOff>
      <xdr:row>464</xdr:row>
      <xdr:rowOff>177800</xdr:rowOff>
    </xdr:from>
    <xdr:to>
      <xdr:col>12</xdr:col>
      <xdr:colOff>101600</xdr:colOff>
      <xdr:row>474</xdr:row>
      <xdr:rowOff>81915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816099" y="94678500"/>
          <a:ext cx="9867901" cy="1809115"/>
        </a:xfrm>
        <a:prstGeom prst="rect">
          <a:avLst/>
        </a:prstGeom>
      </xdr:spPr>
    </xdr:pic>
    <xdr:clientData/>
  </xdr:twoCellAnchor>
  <xdr:twoCellAnchor editAs="oneCell">
    <xdr:from>
      <xdr:col>1</xdr:col>
      <xdr:colOff>711200</xdr:colOff>
      <xdr:row>500</xdr:row>
      <xdr:rowOff>0</xdr:rowOff>
    </xdr:from>
    <xdr:to>
      <xdr:col>13</xdr:col>
      <xdr:colOff>140478</xdr:colOff>
      <xdr:row>510</xdr:row>
      <xdr:rowOff>25400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76400" y="101676200"/>
          <a:ext cx="11011678" cy="1930400"/>
        </a:xfrm>
        <a:prstGeom prst="rect">
          <a:avLst/>
        </a:prstGeom>
      </xdr:spPr>
    </xdr:pic>
    <xdr:clientData/>
  </xdr:twoCellAnchor>
  <xdr:twoCellAnchor editAs="oneCell">
    <xdr:from>
      <xdr:col>1</xdr:col>
      <xdr:colOff>482599</xdr:colOff>
      <xdr:row>519</xdr:row>
      <xdr:rowOff>0</xdr:rowOff>
    </xdr:from>
    <xdr:to>
      <xdr:col>13</xdr:col>
      <xdr:colOff>1049870</xdr:colOff>
      <xdr:row>530</xdr:row>
      <xdr:rowOff>127000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47799" y="105537000"/>
          <a:ext cx="12149671" cy="22225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609599</xdr:colOff>
      <xdr:row>537</xdr:row>
      <xdr:rowOff>38100</xdr:rowOff>
    </xdr:from>
    <xdr:to>
      <xdr:col>13</xdr:col>
      <xdr:colOff>464104</xdr:colOff>
      <xdr:row>547</xdr:row>
      <xdr:rowOff>152400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74799" y="109004100"/>
          <a:ext cx="11436905" cy="2019300"/>
        </a:xfrm>
        <a:prstGeom prst="rect">
          <a:avLst/>
        </a:prstGeom>
      </xdr:spPr>
    </xdr:pic>
    <xdr:clientData/>
  </xdr:twoCellAnchor>
  <xdr:twoCellAnchor editAs="oneCell">
    <xdr:from>
      <xdr:col>2</xdr:col>
      <xdr:colOff>406399</xdr:colOff>
      <xdr:row>557</xdr:row>
      <xdr:rowOff>127000</xdr:rowOff>
    </xdr:from>
    <xdr:to>
      <xdr:col>13</xdr:col>
      <xdr:colOff>506784</xdr:colOff>
      <xdr:row>570</xdr:row>
      <xdr:rowOff>0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336799" y="113080800"/>
          <a:ext cx="10717585" cy="2349500"/>
        </a:xfrm>
        <a:prstGeom prst="rect">
          <a:avLst/>
        </a:prstGeom>
      </xdr:spPr>
    </xdr:pic>
    <xdr:clientData/>
  </xdr:twoCellAnchor>
  <xdr:twoCellAnchor editAs="oneCell">
    <xdr:from>
      <xdr:col>2</xdr:col>
      <xdr:colOff>546100</xdr:colOff>
      <xdr:row>576</xdr:row>
      <xdr:rowOff>0</xdr:rowOff>
    </xdr:from>
    <xdr:to>
      <xdr:col>13</xdr:col>
      <xdr:colOff>1263460</xdr:colOff>
      <xdr:row>596</xdr:row>
      <xdr:rowOff>12700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76500" y="116573300"/>
          <a:ext cx="11334560" cy="38227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42</xdr:row>
      <xdr:rowOff>101600</xdr:rowOff>
    </xdr:from>
    <xdr:to>
      <xdr:col>5</xdr:col>
      <xdr:colOff>190500</xdr:colOff>
      <xdr:row>50</xdr:row>
      <xdr:rowOff>76200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235200" y="8102600"/>
          <a:ext cx="2781300" cy="149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6</xdr:row>
      <xdr:rowOff>50800</xdr:rowOff>
    </xdr:from>
    <xdr:to>
      <xdr:col>11</xdr:col>
      <xdr:colOff>863600</xdr:colOff>
      <xdr:row>37</xdr:row>
      <xdr:rowOff>32455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057400" y="1193800"/>
          <a:ext cx="9423400" cy="5887155"/>
        </a:xfrm>
        <a:prstGeom prst="rect">
          <a:avLst/>
        </a:prstGeom>
      </xdr:spPr>
    </xdr:pic>
    <xdr:clientData/>
  </xdr:twoCellAnchor>
  <xdr:twoCellAnchor>
    <xdr:from>
      <xdr:col>3</xdr:col>
      <xdr:colOff>927100</xdr:colOff>
      <xdr:row>35</xdr:row>
      <xdr:rowOff>152400</xdr:rowOff>
    </xdr:from>
    <xdr:to>
      <xdr:col>4</xdr:col>
      <xdr:colOff>723900</xdr:colOff>
      <xdr:row>37</xdr:row>
      <xdr:rowOff>12700</xdr:rowOff>
    </xdr:to>
    <xdr:sp macro="" textlink="">
      <xdr:nvSpPr>
        <xdr:cNvPr id="88" name="Marco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822700" y="6819900"/>
          <a:ext cx="762000" cy="241300"/>
        </a:xfrm>
        <a:prstGeom prst="fram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139700</xdr:colOff>
      <xdr:row>71</xdr:row>
      <xdr:rowOff>63500</xdr:rowOff>
    </xdr:from>
    <xdr:to>
      <xdr:col>7</xdr:col>
      <xdr:colOff>254000</xdr:colOff>
      <xdr:row>91</xdr:row>
      <xdr:rowOff>62718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9700" y="13589000"/>
          <a:ext cx="6870700" cy="380921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92</xdr:row>
      <xdr:rowOff>76199</xdr:rowOff>
    </xdr:from>
    <xdr:to>
      <xdr:col>7</xdr:col>
      <xdr:colOff>241300</xdr:colOff>
      <xdr:row>112</xdr:row>
      <xdr:rowOff>32322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4300" y="17602199"/>
          <a:ext cx="6883400" cy="3766123"/>
        </a:xfrm>
        <a:prstGeom prst="rect">
          <a:avLst/>
        </a:prstGeom>
      </xdr:spPr>
    </xdr:pic>
    <xdr:clientData/>
  </xdr:twoCellAnchor>
  <xdr:twoCellAnchor editAs="oneCell">
    <xdr:from>
      <xdr:col>8</xdr:col>
      <xdr:colOff>444500</xdr:colOff>
      <xdr:row>70</xdr:row>
      <xdr:rowOff>127000</xdr:rowOff>
    </xdr:from>
    <xdr:to>
      <xdr:col>15</xdr:col>
      <xdr:colOff>254000</xdr:colOff>
      <xdr:row>91</xdr:row>
      <xdr:rowOff>155314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166100" y="13462000"/>
          <a:ext cx="7581900" cy="4028814"/>
        </a:xfrm>
        <a:prstGeom prst="rect">
          <a:avLst/>
        </a:prstGeom>
      </xdr:spPr>
    </xdr:pic>
    <xdr:clientData/>
  </xdr:twoCellAnchor>
  <xdr:twoCellAnchor editAs="oneCell">
    <xdr:from>
      <xdr:col>2</xdr:col>
      <xdr:colOff>546100</xdr:colOff>
      <xdr:row>118</xdr:row>
      <xdr:rowOff>126999</xdr:rowOff>
    </xdr:from>
    <xdr:to>
      <xdr:col>11</xdr:col>
      <xdr:colOff>419100</xdr:colOff>
      <xdr:row>142</xdr:row>
      <xdr:rowOff>144576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76500" y="22605999"/>
          <a:ext cx="8559800" cy="4589577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143</xdr:row>
      <xdr:rowOff>88899</xdr:rowOff>
    </xdr:from>
    <xdr:to>
      <xdr:col>11</xdr:col>
      <xdr:colOff>469900</xdr:colOff>
      <xdr:row>168</xdr:row>
      <xdr:rowOff>79964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527300" y="27330399"/>
          <a:ext cx="8559800" cy="4753565"/>
        </a:xfrm>
        <a:prstGeom prst="rect">
          <a:avLst/>
        </a:prstGeom>
      </xdr:spPr>
    </xdr:pic>
    <xdr:clientData/>
  </xdr:twoCellAnchor>
  <xdr:twoCellAnchor editAs="oneCell">
    <xdr:from>
      <xdr:col>2</xdr:col>
      <xdr:colOff>622300</xdr:colOff>
      <xdr:row>169</xdr:row>
      <xdr:rowOff>12699</xdr:rowOff>
    </xdr:from>
    <xdr:to>
      <xdr:col>11</xdr:col>
      <xdr:colOff>508000</xdr:colOff>
      <xdr:row>194</xdr:row>
      <xdr:rowOff>34470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552700" y="32207199"/>
          <a:ext cx="8572500" cy="4784271"/>
        </a:xfrm>
        <a:prstGeom prst="rect">
          <a:avLst/>
        </a:prstGeom>
      </xdr:spPr>
    </xdr:pic>
    <xdr:clientData/>
  </xdr:twoCellAnchor>
  <xdr:twoCellAnchor editAs="oneCell">
    <xdr:from>
      <xdr:col>8</xdr:col>
      <xdr:colOff>393699</xdr:colOff>
      <xdr:row>92</xdr:row>
      <xdr:rowOff>165100</xdr:rowOff>
    </xdr:from>
    <xdr:to>
      <xdr:col>15</xdr:col>
      <xdr:colOff>523820</xdr:colOff>
      <xdr:row>111</xdr:row>
      <xdr:rowOff>38100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115299" y="17691100"/>
          <a:ext cx="7902521" cy="349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21</xdr:row>
          <xdr:rowOff>9525</xdr:rowOff>
        </xdr:from>
        <xdr:to>
          <xdr:col>19</xdr:col>
          <xdr:colOff>533400</xdr:colOff>
          <xdr:row>22</xdr:row>
          <xdr:rowOff>9525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4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22</xdr:row>
          <xdr:rowOff>9525</xdr:rowOff>
        </xdr:from>
        <xdr:to>
          <xdr:col>19</xdr:col>
          <xdr:colOff>533400</xdr:colOff>
          <xdr:row>23</xdr:row>
          <xdr:rowOff>9525</xdr:rowOff>
        </xdr:to>
        <xdr:sp macro="" textlink="">
          <xdr:nvSpPr>
            <xdr:cNvPr id="4425" name="Check Box 329" hidden="1">
              <a:extLst>
                <a:ext uri="{63B3BB69-23CF-44E3-9099-C40C66FF867C}">
                  <a14:compatExt spid="_x0000_s4425"/>
                </a:ext>
                <a:ext uri="{FF2B5EF4-FFF2-40B4-BE49-F238E27FC236}">
                  <a16:creationId xmlns:a16="http://schemas.microsoft.com/office/drawing/2014/main" id="{00000000-0008-0000-0400-00004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16</xdr:col>
      <xdr:colOff>1044222</xdr:colOff>
      <xdr:row>8</xdr:row>
      <xdr:rowOff>74084</xdr:rowOff>
    </xdr:from>
    <xdr:to>
      <xdr:col>19</xdr:col>
      <xdr:colOff>610304</xdr:colOff>
      <xdr:row>16</xdr:row>
      <xdr:rowOff>25755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126</xdr:row>
          <xdr:rowOff>9525</xdr:rowOff>
        </xdr:from>
        <xdr:to>
          <xdr:col>19</xdr:col>
          <xdr:colOff>533400</xdr:colOff>
          <xdr:row>127</xdr:row>
          <xdr:rowOff>0</xdr:rowOff>
        </xdr:to>
        <xdr:sp macro="" textlink="">
          <xdr:nvSpPr>
            <xdr:cNvPr id="4426" name="Check Box 330" hidden="1">
              <a:extLst>
                <a:ext uri="{63B3BB69-23CF-44E3-9099-C40C66FF867C}">
                  <a14:compatExt spid="_x0000_s4426"/>
                </a:ext>
                <a:ext uri="{FF2B5EF4-FFF2-40B4-BE49-F238E27FC236}">
                  <a16:creationId xmlns:a16="http://schemas.microsoft.com/office/drawing/2014/main" id="{00000000-0008-0000-0400-00004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23</xdr:row>
          <xdr:rowOff>9525</xdr:rowOff>
        </xdr:from>
        <xdr:to>
          <xdr:col>19</xdr:col>
          <xdr:colOff>533400</xdr:colOff>
          <xdr:row>24</xdr:row>
          <xdr:rowOff>9525</xdr:rowOff>
        </xdr:to>
        <xdr:sp macro="" textlink="">
          <xdr:nvSpPr>
            <xdr:cNvPr id="4427" name="Check Box 331" hidden="1">
              <a:extLst>
                <a:ext uri="{63B3BB69-23CF-44E3-9099-C40C66FF867C}">
                  <a14:compatExt spid="_x0000_s4427"/>
                </a:ext>
                <a:ext uri="{FF2B5EF4-FFF2-40B4-BE49-F238E27FC236}">
                  <a16:creationId xmlns:a16="http://schemas.microsoft.com/office/drawing/2014/main" id="{00000000-0008-0000-0400-00004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127</xdr:row>
          <xdr:rowOff>19050</xdr:rowOff>
        </xdr:from>
        <xdr:to>
          <xdr:col>19</xdr:col>
          <xdr:colOff>514350</xdr:colOff>
          <xdr:row>128</xdr:row>
          <xdr:rowOff>9525</xdr:rowOff>
        </xdr:to>
        <xdr:sp macro="" textlink="">
          <xdr:nvSpPr>
            <xdr:cNvPr id="4428" name="Check Box 332" hidden="1">
              <a:extLst>
                <a:ext uri="{63B3BB69-23CF-44E3-9099-C40C66FF867C}">
                  <a14:compatExt spid="_x0000_s4428"/>
                </a:ext>
                <a:ext uri="{FF2B5EF4-FFF2-40B4-BE49-F238E27FC236}">
                  <a16:creationId xmlns:a16="http://schemas.microsoft.com/office/drawing/2014/main" id="{00000000-0008-0000-0400-00004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24</xdr:row>
          <xdr:rowOff>9525</xdr:rowOff>
        </xdr:from>
        <xdr:to>
          <xdr:col>19</xdr:col>
          <xdr:colOff>533400</xdr:colOff>
          <xdr:row>25</xdr:row>
          <xdr:rowOff>9525</xdr:rowOff>
        </xdr:to>
        <xdr:sp macro="" textlink="">
          <xdr:nvSpPr>
            <xdr:cNvPr id="4429" name="Check Box 333" hidden="1">
              <a:extLst>
                <a:ext uri="{63B3BB69-23CF-44E3-9099-C40C66FF867C}">
                  <a14:compatExt spid="_x0000_s4429"/>
                </a:ext>
                <a:ext uri="{FF2B5EF4-FFF2-40B4-BE49-F238E27FC236}">
                  <a16:creationId xmlns:a16="http://schemas.microsoft.com/office/drawing/2014/main" id="{00000000-0008-0000-0400-00004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132</xdr:row>
          <xdr:rowOff>9525</xdr:rowOff>
        </xdr:from>
        <xdr:to>
          <xdr:col>19</xdr:col>
          <xdr:colOff>514350</xdr:colOff>
          <xdr:row>133</xdr:row>
          <xdr:rowOff>0</xdr:rowOff>
        </xdr:to>
        <xdr:sp macro="" textlink="">
          <xdr:nvSpPr>
            <xdr:cNvPr id="4430" name="Check Box 334" hidden="1">
              <a:extLst>
                <a:ext uri="{63B3BB69-23CF-44E3-9099-C40C66FF867C}">
                  <a14:compatExt spid="_x0000_s4430"/>
                </a:ext>
                <a:ext uri="{FF2B5EF4-FFF2-40B4-BE49-F238E27FC236}">
                  <a16:creationId xmlns:a16="http://schemas.microsoft.com/office/drawing/2014/main" id="{00000000-0008-0000-0400-00004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128</xdr:row>
          <xdr:rowOff>9525</xdr:rowOff>
        </xdr:from>
        <xdr:to>
          <xdr:col>19</xdr:col>
          <xdr:colOff>514350</xdr:colOff>
          <xdr:row>129</xdr:row>
          <xdr:rowOff>0</xdr:rowOff>
        </xdr:to>
        <xdr:sp macro="" textlink="">
          <xdr:nvSpPr>
            <xdr:cNvPr id="4431" name="Check Box 335" hidden="1">
              <a:extLst>
                <a:ext uri="{63B3BB69-23CF-44E3-9099-C40C66FF867C}">
                  <a14:compatExt spid="_x0000_s4431"/>
                </a:ext>
                <a:ext uri="{FF2B5EF4-FFF2-40B4-BE49-F238E27FC236}">
                  <a16:creationId xmlns:a16="http://schemas.microsoft.com/office/drawing/2014/main" id="{00000000-0008-0000-0400-00004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25</xdr:row>
          <xdr:rowOff>9525</xdr:rowOff>
        </xdr:from>
        <xdr:to>
          <xdr:col>19</xdr:col>
          <xdr:colOff>533400</xdr:colOff>
          <xdr:row>26</xdr:row>
          <xdr:rowOff>9525</xdr:rowOff>
        </xdr:to>
        <xdr:sp macro="" textlink="">
          <xdr:nvSpPr>
            <xdr:cNvPr id="4432" name="Check Box 336" hidden="1">
              <a:extLst>
                <a:ext uri="{63B3BB69-23CF-44E3-9099-C40C66FF867C}">
                  <a14:compatExt spid="_x0000_s4432"/>
                </a:ext>
                <a:ext uri="{FF2B5EF4-FFF2-40B4-BE49-F238E27FC236}">
                  <a16:creationId xmlns:a16="http://schemas.microsoft.com/office/drawing/2014/main" id="{00000000-0008-0000-0400-00005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133</xdr:row>
          <xdr:rowOff>9525</xdr:rowOff>
        </xdr:from>
        <xdr:to>
          <xdr:col>19</xdr:col>
          <xdr:colOff>514350</xdr:colOff>
          <xdr:row>134</xdr:row>
          <xdr:rowOff>0</xdr:rowOff>
        </xdr:to>
        <xdr:sp macro="" textlink="">
          <xdr:nvSpPr>
            <xdr:cNvPr id="4433" name="Check Box 337" hidden="1">
              <a:extLst>
                <a:ext uri="{63B3BB69-23CF-44E3-9099-C40C66FF867C}">
                  <a14:compatExt spid="_x0000_s4433"/>
                </a:ext>
                <a:ext uri="{FF2B5EF4-FFF2-40B4-BE49-F238E27FC236}">
                  <a16:creationId xmlns:a16="http://schemas.microsoft.com/office/drawing/2014/main" id="{00000000-0008-0000-0400-00005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130</xdr:row>
          <xdr:rowOff>9525</xdr:rowOff>
        </xdr:from>
        <xdr:to>
          <xdr:col>19</xdr:col>
          <xdr:colOff>533400</xdr:colOff>
          <xdr:row>131</xdr:row>
          <xdr:rowOff>0</xdr:rowOff>
        </xdr:to>
        <xdr:sp macro="" textlink="">
          <xdr:nvSpPr>
            <xdr:cNvPr id="4434" name="Check Box 338" hidden="1">
              <a:extLst>
                <a:ext uri="{63B3BB69-23CF-44E3-9099-C40C66FF867C}">
                  <a14:compatExt spid="_x0000_s4434"/>
                </a:ext>
                <a:ext uri="{FF2B5EF4-FFF2-40B4-BE49-F238E27FC236}">
                  <a16:creationId xmlns:a16="http://schemas.microsoft.com/office/drawing/2014/main" id="{00000000-0008-0000-0400-00005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26</xdr:row>
          <xdr:rowOff>9525</xdr:rowOff>
        </xdr:from>
        <xdr:to>
          <xdr:col>19</xdr:col>
          <xdr:colOff>533400</xdr:colOff>
          <xdr:row>27</xdr:row>
          <xdr:rowOff>9525</xdr:rowOff>
        </xdr:to>
        <xdr:sp macro="" textlink="">
          <xdr:nvSpPr>
            <xdr:cNvPr id="4435" name="Check Box 339" hidden="1">
              <a:extLst>
                <a:ext uri="{63B3BB69-23CF-44E3-9099-C40C66FF867C}">
                  <a14:compatExt spid="_x0000_s4435"/>
                </a:ext>
                <a:ext uri="{FF2B5EF4-FFF2-40B4-BE49-F238E27FC236}">
                  <a16:creationId xmlns:a16="http://schemas.microsoft.com/office/drawing/2014/main" id="{00000000-0008-0000-0400-00005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131</xdr:row>
          <xdr:rowOff>38100</xdr:rowOff>
        </xdr:from>
        <xdr:to>
          <xdr:col>19</xdr:col>
          <xdr:colOff>533400</xdr:colOff>
          <xdr:row>132</xdr:row>
          <xdr:rowOff>9525</xdr:rowOff>
        </xdr:to>
        <xdr:sp macro="" textlink="">
          <xdr:nvSpPr>
            <xdr:cNvPr id="4436" name="Check Box 340" hidden="1">
              <a:extLst>
                <a:ext uri="{63B3BB69-23CF-44E3-9099-C40C66FF867C}">
                  <a14:compatExt spid="_x0000_s4436"/>
                </a:ext>
                <a:ext uri="{FF2B5EF4-FFF2-40B4-BE49-F238E27FC236}">
                  <a16:creationId xmlns:a16="http://schemas.microsoft.com/office/drawing/2014/main" id="{00000000-0008-0000-0400-00005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129</xdr:row>
          <xdr:rowOff>9525</xdr:rowOff>
        </xdr:from>
        <xdr:to>
          <xdr:col>19</xdr:col>
          <xdr:colOff>514350</xdr:colOff>
          <xdr:row>130</xdr:row>
          <xdr:rowOff>0</xdr:rowOff>
        </xdr:to>
        <xdr:sp macro="" textlink="">
          <xdr:nvSpPr>
            <xdr:cNvPr id="4437" name="Check Box 341" hidden="1">
              <a:extLst>
                <a:ext uri="{63B3BB69-23CF-44E3-9099-C40C66FF867C}">
                  <a14:compatExt spid="_x0000_s4437"/>
                </a:ext>
                <a:ext uri="{FF2B5EF4-FFF2-40B4-BE49-F238E27FC236}">
                  <a16:creationId xmlns:a16="http://schemas.microsoft.com/office/drawing/2014/main" id="{00000000-0008-0000-0400-00005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134</xdr:row>
          <xdr:rowOff>19050</xdr:rowOff>
        </xdr:from>
        <xdr:to>
          <xdr:col>19</xdr:col>
          <xdr:colOff>523875</xdr:colOff>
          <xdr:row>135</xdr:row>
          <xdr:rowOff>9525</xdr:rowOff>
        </xdr:to>
        <xdr:sp macro="" textlink="">
          <xdr:nvSpPr>
            <xdr:cNvPr id="4438" name="Check Box 342" hidden="1">
              <a:extLst>
                <a:ext uri="{63B3BB69-23CF-44E3-9099-C40C66FF867C}">
                  <a14:compatExt spid="_x0000_s4438"/>
                </a:ext>
                <a:ext uri="{FF2B5EF4-FFF2-40B4-BE49-F238E27FC236}">
                  <a16:creationId xmlns:a16="http://schemas.microsoft.com/office/drawing/2014/main" id="{00000000-0008-0000-0400-00005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s-MX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135</xdr:row>
          <xdr:rowOff>9525</xdr:rowOff>
        </xdr:from>
        <xdr:to>
          <xdr:col>19</xdr:col>
          <xdr:colOff>514350</xdr:colOff>
          <xdr:row>135</xdr:row>
          <xdr:rowOff>238125</xdr:rowOff>
        </xdr:to>
        <xdr:sp macro="" textlink="">
          <xdr:nvSpPr>
            <xdr:cNvPr id="4439" name="Check Box 343" hidden="1">
              <a:extLst>
                <a:ext uri="{63B3BB69-23CF-44E3-9099-C40C66FF867C}">
                  <a14:compatExt spid="_x0000_s4439"/>
                </a:ext>
                <a:ext uri="{FF2B5EF4-FFF2-40B4-BE49-F238E27FC236}">
                  <a16:creationId xmlns:a16="http://schemas.microsoft.com/office/drawing/2014/main" id="{00000000-0008-0000-0400-00005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</xdr:row>
          <xdr:rowOff>228600</xdr:rowOff>
        </xdr:from>
        <xdr:to>
          <xdr:col>19</xdr:col>
          <xdr:colOff>533400</xdr:colOff>
          <xdr:row>28</xdr:row>
          <xdr:rowOff>0</xdr:rowOff>
        </xdr:to>
        <xdr:sp macro="" textlink="">
          <xdr:nvSpPr>
            <xdr:cNvPr id="4440" name="Check Box 344" hidden="1">
              <a:extLst>
                <a:ext uri="{63B3BB69-23CF-44E3-9099-C40C66FF867C}">
                  <a14:compatExt spid="_x0000_s4440"/>
                </a:ext>
                <a:ext uri="{FF2B5EF4-FFF2-40B4-BE49-F238E27FC236}">
                  <a16:creationId xmlns:a16="http://schemas.microsoft.com/office/drawing/2014/main" id="{00000000-0008-0000-0400-00005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136</xdr:row>
          <xdr:rowOff>19050</xdr:rowOff>
        </xdr:from>
        <xdr:to>
          <xdr:col>19</xdr:col>
          <xdr:colOff>514350</xdr:colOff>
          <xdr:row>137</xdr:row>
          <xdr:rowOff>9525</xdr:rowOff>
        </xdr:to>
        <xdr:sp macro="" textlink="">
          <xdr:nvSpPr>
            <xdr:cNvPr id="4441" name="Check Box 345" hidden="1">
              <a:extLst>
                <a:ext uri="{63B3BB69-23CF-44E3-9099-C40C66FF867C}">
                  <a14:compatExt spid="_x0000_s4441"/>
                </a:ext>
                <a:ext uri="{FF2B5EF4-FFF2-40B4-BE49-F238E27FC236}">
                  <a16:creationId xmlns:a16="http://schemas.microsoft.com/office/drawing/2014/main" id="{00000000-0008-0000-0400-00005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140</xdr:row>
          <xdr:rowOff>9525</xdr:rowOff>
        </xdr:from>
        <xdr:to>
          <xdr:col>19</xdr:col>
          <xdr:colOff>533400</xdr:colOff>
          <xdr:row>140</xdr:row>
          <xdr:rowOff>238125</xdr:rowOff>
        </xdr:to>
        <xdr:sp macro="" textlink="">
          <xdr:nvSpPr>
            <xdr:cNvPr id="4442" name="Check Box 346" hidden="1">
              <a:extLst>
                <a:ext uri="{63B3BB69-23CF-44E3-9099-C40C66FF867C}">
                  <a14:compatExt spid="_x0000_s4442"/>
                </a:ext>
                <a:ext uri="{FF2B5EF4-FFF2-40B4-BE49-F238E27FC236}">
                  <a16:creationId xmlns:a16="http://schemas.microsoft.com/office/drawing/2014/main" id="{00000000-0008-0000-0400-00005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</xdr:row>
          <xdr:rowOff>228600</xdr:rowOff>
        </xdr:from>
        <xdr:to>
          <xdr:col>19</xdr:col>
          <xdr:colOff>533400</xdr:colOff>
          <xdr:row>29</xdr:row>
          <xdr:rowOff>0</xdr:rowOff>
        </xdr:to>
        <xdr:sp macro="" textlink="">
          <xdr:nvSpPr>
            <xdr:cNvPr id="4443" name="Check Box 347" hidden="1">
              <a:extLst>
                <a:ext uri="{63B3BB69-23CF-44E3-9099-C40C66FF867C}">
                  <a14:compatExt spid="_x0000_s4443"/>
                </a:ext>
                <a:ext uri="{FF2B5EF4-FFF2-40B4-BE49-F238E27FC236}">
                  <a16:creationId xmlns:a16="http://schemas.microsoft.com/office/drawing/2014/main" id="{00000000-0008-0000-0400-00005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</xdr:row>
          <xdr:rowOff>9525</xdr:rowOff>
        </xdr:from>
        <xdr:to>
          <xdr:col>19</xdr:col>
          <xdr:colOff>533400</xdr:colOff>
          <xdr:row>30</xdr:row>
          <xdr:rowOff>9525</xdr:rowOff>
        </xdr:to>
        <xdr:sp macro="" textlink="">
          <xdr:nvSpPr>
            <xdr:cNvPr id="4444" name="Check Box 348" hidden="1">
              <a:extLst>
                <a:ext uri="{63B3BB69-23CF-44E3-9099-C40C66FF867C}">
                  <a14:compatExt spid="_x0000_s4444"/>
                </a:ext>
                <a:ext uri="{FF2B5EF4-FFF2-40B4-BE49-F238E27FC236}">
                  <a16:creationId xmlns:a16="http://schemas.microsoft.com/office/drawing/2014/main" id="{00000000-0008-0000-0400-00005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136</xdr:row>
          <xdr:rowOff>238125</xdr:rowOff>
        </xdr:from>
        <xdr:to>
          <xdr:col>19</xdr:col>
          <xdr:colOff>514350</xdr:colOff>
          <xdr:row>137</xdr:row>
          <xdr:rowOff>228600</xdr:rowOff>
        </xdr:to>
        <xdr:sp macro="" textlink="">
          <xdr:nvSpPr>
            <xdr:cNvPr id="4445" name="Check Box 349" hidden="1">
              <a:extLst>
                <a:ext uri="{63B3BB69-23CF-44E3-9099-C40C66FF867C}">
                  <a14:compatExt spid="_x0000_s4445"/>
                </a:ext>
                <a:ext uri="{FF2B5EF4-FFF2-40B4-BE49-F238E27FC236}">
                  <a16:creationId xmlns:a16="http://schemas.microsoft.com/office/drawing/2014/main" id="{00000000-0008-0000-0400-00005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139</xdr:row>
          <xdr:rowOff>9525</xdr:rowOff>
        </xdr:from>
        <xdr:to>
          <xdr:col>19</xdr:col>
          <xdr:colOff>523875</xdr:colOff>
          <xdr:row>139</xdr:row>
          <xdr:rowOff>238125</xdr:rowOff>
        </xdr:to>
        <xdr:sp macro="" textlink="">
          <xdr:nvSpPr>
            <xdr:cNvPr id="4446" name="Check Box 350" hidden="1">
              <a:extLst>
                <a:ext uri="{63B3BB69-23CF-44E3-9099-C40C66FF867C}">
                  <a14:compatExt spid="_x0000_s4446"/>
                </a:ext>
                <a:ext uri="{FF2B5EF4-FFF2-40B4-BE49-F238E27FC236}">
                  <a16:creationId xmlns:a16="http://schemas.microsoft.com/office/drawing/2014/main" id="{00000000-0008-0000-0400-00005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</xdr:row>
          <xdr:rowOff>9525</xdr:rowOff>
        </xdr:from>
        <xdr:to>
          <xdr:col>19</xdr:col>
          <xdr:colOff>533400</xdr:colOff>
          <xdr:row>31</xdr:row>
          <xdr:rowOff>9525</xdr:rowOff>
        </xdr:to>
        <xdr:sp macro="" textlink="">
          <xdr:nvSpPr>
            <xdr:cNvPr id="4447" name="Check Box 351" hidden="1">
              <a:extLst>
                <a:ext uri="{63B3BB69-23CF-44E3-9099-C40C66FF867C}">
                  <a14:compatExt spid="_x0000_s4447"/>
                </a:ext>
                <a:ext uri="{FF2B5EF4-FFF2-40B4-BE49-F238E27FC236}">
                  <a16:creationId xmlns:a16="http://schemas.microsoft.com/office/drawing/2014/main" id="{00000000-0008-0000-0400-00005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137</xdr:row>
          <xdr:rowOff>228600</xdr:rowOff>
        </xdr:from>
        <xdr:to>
          <xdr:col>19</xdr:col>
          <xdr:colOff>523875</xdr:colOff>
          <xdr:row>138</xdr:row>
          <xdr:rowOff>209550</xdr:rowOff>
        </xdr:to>
        <xdr:sp macro="" textlink="">
          <xdr:nvSpPr>
            <xdr:cNvPr id="4449" name="Check Box 353" hidden="1">
              <a:extLst>
                <a:ext uri="{63B3BB69-23CF-44E3-9099-C40C66FF867C}">
                  <a14:compatExt spid="_x0000_s4449"/>
                </a:ext>
                <a:ext uri="{FF2B5EF4-FFF2-40B4-BE49-F238E27FC236}">
                  <a16:creationId xmlns:a16="http://schemas.microsoft.com/office/drawing/2014/main" id="{00000000-0008-0000-0400-00006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31</xdr:row>
          <xdr:rowOff>9525</xdr:rowOff>
        </xdr:from>
        <xdr:to>
          <xdr:col>19</xdr:col>
          <xdr:colOff>533400</xdr:colOff>
          <xdr:row>32</xdr:row>
          <xdr:rowOff>9525</xdr:rowOff>
        </xdr:to>
        <xdr:sp macro="" textlink="">
          <xdr:nvSpPr>
            <xdr:cNvPr id="4450" name="Check Box 354" hidden="1">
              <a:extLst>
                <a:ext uri="{63B3BB69-23CF-44E3-9099-C40C66FF867C}">
                  <a14:compatExt spid="_x0000_s4450"/>
                </a:ext>
                <a:ext uri="{FF2B5EF4-FFF2-40B4-BE49-F238E27FC236}">
                  <a16:creationId xmlns:a16="http://schemas.microsoft.com/office/drawing/2014/main" id="{00000000-0008-0000-0400-00006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167</xdr:row>
          <xdr:rowOff>238125</xdr:rowOff>
        </xdr:from>
        <xdr:to>
          <xdr:col>19</xdr:col>
          <xdr:colOff>514350</xdr:colOff>
          <xdr:row>168</xdr:row>
          <xdr:rowOff>228600</xdr:rowOff>
        </xdr:to>
        <xdr:sp macro="" textlink="">
          <xdr:nvSpPr>
            <xdr:cNvPr id="4451" name="Check Box 355" hidden="1">
              <a:extLst>
                <a:ext uri="{63B3BB69-23CF-44E3-9099-C40C66FF867C}">
                  <a14:compatExt spid="_x0000_s4451"/>
                </a:ext>
                <a:ext uri="{FF2B5EF4-FFF2-40B4-BE49-F238E27FC236}">
                  <a16:creationId xmlns:a16="http://schemas.microsoft.com/office/drawing/2014/main" id="{00000000-0008-0000-0400-00006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148</xdr:row>
          <xdr:rowOff>9525</xdr:rowOff>
        </xdr:from>
        <xdr:to>
          <xdr:col>19</xdr:col>
          <xdr:colOff>523875</xdr:colOff>
          <xdr:row>148</xdr:row>
          <xdr:rowOff>238125</xdr:rowOff>
        </xdr:to>
        <xdr:sp macro="" textlink="">
          <xdr:nvSpPr>
            <xdr:cNvPr id="4452" name="Check Box 356" hidden="1">
              <a:extLst>
                <a:ext uri="{63B3BB69-23CF-44E3-9099-C40C66FF867C}">
                  <a14:compatExt spid="_x0000_s4452"/>
                </a:ext>
                <a:ext uri="{FF2B5EF4-FFF2-40B4-BE49-F238E27FC236}">
                  <a16:creationId xmlns:a16="http://schemas.microsoft.com/office/drawing/2014/main" id="{00000000-0008-0000-0400-00006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32</xdr:row>
          <xdr:rowOff>9525</xdr:rowOff>
        </xdr:from>
        <xdr:to>
          <xdr:col>19</xdr:col>
          <xdr:colOff>533400</xdr:colOff>
          <xdr:row>33</xdr:row>
          <xdr:rowOff>0</xdr:rowOff>
        </xdr:to>
        <xdr:sp macro="" textlink="">
          <xdr:nvSpPr>
            <xdr:cNvPr id="4453" name="Check Box 357" hidden="1">
              <a:extLst>
                <a:ext uri="{63B3BB69-23CF-44E3-9099-C40C66FF867C}">
                  <a14:compatExt spid="_x0000_s4453"/>
                </a:ext>
                <a:ext uri="{FF2B5EF4-FFF2-40B4-BE49-F238E27FC236}">
                  <a16:creationId xmlns:a16="http://schemas.microsoft.com/office/drawing/2014/main" id="{00000000-0008-0000-0400-00006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189</xdr:row>
          <xdr:rowOff>238125</xdr:rowOff>
        </xdr:from>
        <xdr:to>
          <xdr:col>19</xdr:col>
          <xdr:colOff>495300</xdr:colOff>
          <xdr:row>190</xdr:row>
          <xdr:rowOff>228600</xdr:rowOff>
        </xdr:to>
        <xdr:sp macro="" textlink="">
          <xdr:nvSpPr>
            <xdr:cNvPr id="4454" name="Check Box 358" hidden="1">
              <a:extLst>
                <a:ext uri="{63B3BB69-23CF-44E3-9099-C40C66FF867C}">
                  <a14:compatExt spid="_x0000_s4454"/>
                </a:ext>
                <a:ext uri="{FF2B5EF4-FFF2-40B4-BE49-F238E27FC236}">
                  <a16:creationId xmlns:a16="http://schemas.microsoft.com/office/drawing/2014/main" id="{00000000-0008-0000-0400-00006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141</xdr:row>
          <xdr:rowOff>38100</xdr:rowOff>
        </xdr:from>
        <xdr:to>
          <xdr:col>19</xdr:col>
          <xdr:colOff>523875</xdr:colOff>
          <xdr:row>142</xdr:row>
          <xdr:rowOff>19050</xdr:rowOff>
        </xdr:to>
        <xdr:sp macro="" textlink="">
          <xdr:nvSpPr>
            <xdr:cNvPr id="4455" name="Check Box 359" hidden="1">
              <a:extLst>
                <a:ext uri="{63B3BB69-23CF-44E3-9099-C40C66FF867C}">
                  <a14:compatExt spid="_x0000_s4455"/>
                </a:ext>
                <a:ext uri="{FF2B5EF4-FFF2-40B4-BE49-F238E27FC236}">
                  <a16:creationId xmlns:a16="http://schemas.microsoft.com/office/drawing/2014/main" id="{00000000-0008-0000-0400-00006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33</xdr:row>
          <xdr:rowOff>9525</xdr:rowOff>
        </xdr:from>
        <xdr:to>
          <xdr:col>19</xdr:col>
          <xdr:colOff>533400</xdr:colOff>
          <xdr:row>34</xdr:row>
          <xdr:rowOff>0</xdr:rowOff>
        </xdr:to>
        <xdr:sp macro="" textlink="">
          <xdr:nvSpPr>
            <xdr:cNvPr id="4456" name="Check Box 360" hidden="1">
              <a:extLst>
                <a:ext uri="{63B3BB69-23CF-44E3-9099-C40C66FF867C}">
                  <a14:compatExt spid="_x0000_s4456"/>
                </a:ext>
                <a:ext uri="{FF2B5EF4-FFF2-40B4-BE49-F238E27FC236}">
                  <a16:creationId xmlns:a16="http://schemas.microsoft.com/office/drawing/2014/main" id="{00000000-0008-0000-0400-00006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143</xdr:row>
          <xdr:rowOff>9525</xdr:rowOff>
        </xdr:from>
        <xdr:to>
          <xdr:col>19</xdr:col>
          <xdr:colOff>523875</xdr:colOff>
          <xdr:row>143</xdr:row>
          <xdr:rowOff>238125</xdr:rowOff>
        </xdr:to>
        <xdr:sp macro="" textlink="">
          <xdr:nvSpPr>
            <xdr:cNvPr id="4458" name="Check Box 362" hidden="1">
              <a:extLst>
                <a:ext uri="{63B3BB69-23CF-44E3-9099-C40C66FF867C}">
                  <a14:compatExt spid="_x0000_s4458"/>
                </a:ext>
                <a:ext uri="{FF2B5EF4-FFF2-40B4-BE49-F238E27FC236}">
                  <a16:creationId xmlns:a16="http://schemas.microsoft.com/office/drawing/2014/main" id="{00000000-0008-0000-0400-00006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34</xdr:row>
          <xdr:rowOff>9525</xdr:rowOff>
        </xdr:from>
        <xdr:to>
          <xdr:col>19</xdr:col>
          <xdr:colOff>533400</xdr:colOff>
          <xdr:row>35</xdr:row>
          <xdr:rowOff>0</xdr:rowOff>
        </xdr:to>
        <xdr:sp macro="" textlink="">
          <xdr:nvSpPr>
            <xdr:cNvPr id="4459" name="Check Box 363" hidden="1">
              <a:extLst>
                <a:ext uri="{63B3BB69-23CF-44E3-9099-C40C66FF867C}">
                  <a14:compatExt spid="_x0000_s4459"/>
                </a:ext>
                <a:ext uri="{FF2B5EF4-FFF2-40B4-BE49-F238E27FC236}">
                  <a16:creationId xmlns:a16="http://schemas.microsoft.com/office/drawing/2014/main" id="{00000000-0008-0000-0400-00006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142</xdr:row>
          <xdr:rowOff>38100</xdr:rowOff>
        </xdr:from>
        <xdr:to>
          <xdr:col>19</xdr:col>
          <xdr:colOff>523875</xdr:colOff>
          <xdr:row>143</xdr:row>
          <xdr:rowOff>19050</xdr:rowOff>
        </xdr:to>
        <xdr:sp macro="" textlink="">
          <xdr:nvSpPr>
            <xdr:cNvPr id="4460" name="Check Box 364" hidden="1">
              <a:extLst>
                <a:ext uri="{63B3BB69-23CF-44E3-9099-C40C66FF867C}">
                  <a14:compatExt spid="_x0000_s4460"/>
                </a:ext>
                <a:ext uri="{FF2B5EF4-FFF2-40B4-BE49-F238E27FC236}">
                  <a16:creationId xmlns:a16="http://schemas.microsoft.com/office/drawing/2014/main" id="{00000000-0008-0000-0400-00006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144</xdr:row>
          <xdr:rowOff>9525</xdr:rowOff>
        </xdr:from>
        <xdr:to>
          <xdr:col>19</xdr:col>
          <xdr:colOff>533400</xdr:colOff>
          <xdr:row>144</xdr:row>
          <xdr:rowOff>238125</xdr:rowOff>
        </xdr:to>
        <xdr:sp macro="" textlink="">
          <xdr:nvSpPr>
            <xdr:cNvPr id="4461" name="Check Box 365" hidden="1">
              <a:extLst>
                <a:ext uri="{63B3BB69-23CF-44E3-9099-C40C66FF867C}">
                  <a14:compatExt spid="_x0000_s4461"/>
                </a:ext>
                <a:ext uri="{FF2B5EF4-FFF2-40B4-BE49-F238E27FC236}">
                  <a16:creationId xmlns:a16="http://schemas.microsoft.com/office/drawing/2014/main" id="{00000000-0008-0000-0400-00006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35</xdr:row>
          <xdr:rowOff>9525</xdr:rowOff>
        </xdr:from>
        <xdr:to>
          <xdr:col>19</xdr:col>
          <xdr:colOff>533400</xdr:colOff>
          <xdr:row>36</xdr:row>
          <xdr:rowOff>0</xdr:rowOff>
        </xdr:to>
        <xdr:sp macro="" textlink="">
          <xdr:nvSpPr>
            <xdr:cNvPr id="4462" name="Check Box 366" hidden="1">
              <a:extLst>
                <a:ext uri="{63B3BB69-23CF-44E3-9099-C40C66FF867C}">
                  <a14:compatExt spid="_x0000_s4462"/>
                </a:ext>
                <a:ext uri="{FF2B5EF4-FFF2-40B4-BE49-F238E27FC236}">
                  <a16:creationId xmlns:a16="http://schemas.microsoft.com/office/drawing/2014/main" id="{00000000-0008-0000-0400-00006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145</xdr:row>
          <xdr:rowOff>9525</xdr:rowOff>
        </xdr:from>
        <xdr:to>
          <xdr:col>19</xdr:col>
          <xdr:colOff>533400</xdr:colOff>
          <xdr:row>145</xdr:row>
          <xdr:rowOff>238125</xdr:rowOff>
        </xdr:to>
        <xdr:sp macro="" textlink="">
          <xdr:nvSpPr>
            <xdr:cNvPr id="4465" name="Check Box 369" hidden="1">
              <a:extLst>
                <a:ext uri="{63B3BB69-23CF-44E3-9099-C40C66FF867C}">
                  <a14:compatExt spid="_x0000_s4465"/>
                </a:ext>
                <a:ext uri="{FF2B5EF4-FFF2-40B4-BE49-F238E27FC236}">
                  <a16:creationId xmlns:a16="http://schemas.microsoft.com/office/drawing/2014/main" id="{00000000-0008-0000-0400-00007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36</xdr:row>
          <xdr:rowOff>9525</xdr:rowOff>
        </xdr:from>
        <xdr:to>
          <xdr:col>19</xdr:col>
          <xdr:colOff>514350</xdr:colOff>
          <xdr:row>37</xdr:row>
          <xdr:rowOff>0</xdr:rowOff>
        </xdr:to>
        <xdr:sp macro="" textlink="">
          <xdr:nvSpPr>
            <xdr:cNvPr id="4467" name="Check Box 371" hidden="1">
              <a:extLst>
                <a:ext uri="{63B3BB69-23CF-44E3-9099-C40C66FF867C}">
                  <a14:compatExt spid="_x0000_s4467"/>
                </a:ext>
                <a:ext uri="{FF2B5EF4-FFF2-40B4-BE49-F238E27FC236}">
                  <a16:creationId xmlns:a16="http://schemas.microsoft.com/office/drawing/2014/main" id="{00000000-0008-0000-0400-00007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37</xdr:row>
          <xdr:rowOff>9525</xdr:rowOff>
        </xdr:from>
        <xdr:to>
          <xdr:col>19</xdr:col>
          <xdr:colOff>533400</xdr:colOff>
          <xdr:row>38</xdr:row>
          <xdr:rowOff>0</xdr:rowOff>
        </xdr:to>
        <xdr:sp macro="" textlink="">
          <xdr:nvSpPr>
            <xdr:cNvPr id="4470" name="Check Box 374" hidden="1">
              <a:extLst>
                <a:ext uri="{63B3BB69-23CF-44E3-9099-C40C66FF867C}">
                  <a14:compatExt spid="_x0000_s4470"/>
                </a:ext>
                <a:ext uri="{FF2B5EF4-FFF2-40B4-BE49-F238E27FC236}">
                  <a16:creationId xmlns:a16="http://schemas.microsoft.com/office/drawing/2014/main" id="{00000000-0008-0000-0400-00007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146</xdr:row>
          <xdr:rowOff>9525</xdr:rowOff>
        </xdr:from>
        <xdr:to>
          <xdr:col>19</xdr:col>
          <xdr:colOff>523875</xdr:colOff>
          <xdr:row>146</xdr:row>
          <xdr:rowOff>238125</xdr:rowOff>
        </xdr:to>
        <xdr:sp macro="" textlink="">
          <xdr:nvSpPr>
            <xdr:cNvPr id="4472" name="Check Box 376" hidden="1">
              <a:extLst>
                <a:ext uri="{63B3BB69-23CF-44E3-9099-C40C66FF867C}">
                  <a14:compatExt spid="_x0000_s4472"/>
                </a:ext>
                <a:ext uri="{FF2B5EF4-FFF2-40B4-BE49-F238E27FC236}">
                  <a16:creationId xmlns:a16="http://schemas.microsoft.com/office/drawing/2014/main" id="{00000000-0008-0000-0400-00007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38</xdr:row>
          <xdr:rowOff>9525</xdr:rowOff>
        </xdr:from>
        <xdr:to>
          <xdr:col>19</xdr:col>
          <xdr:colOff>533400</xdr:colOff>
          <xdr:row>39</xdr:row>
          <xdr:rowOff>0</xdr:rowOff>
        </xdr:to>
        <xdr:sp macro="" textlink="">
          <xdr:nvSpPr>
            <xdr:cNvPr id="4473" name="Check Box 377" hidden="1">
              <a:extLst>
                <a:ext uri="{63B3BB69-23CF-44E3-9099-C40C66FF867C}">
                  <a14:compatExt spid="_x0000_s4473"/>
                </a:ext>
                <a:ext uri="{FF2B5EF4-FFF2-40B4-BE49-F238E27FC236}">
                  <a16:creationId xmlns:a16="http://schemas.microsoft.com/office/drawing/2014/main" id="{00000000-0008-0000-0400-00007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147</xdr:row>
          <xdr:rowOff>19050</xdr:rowOff>
        </xdr:from>
        <xdr:to>
          <xdr:col>19</xdr:col>
          <xdr:colOff>523875</xdr:colOff>
          <xdr:row>148</xdr:row>
          <xdr:rowOff>9525</xdr:rowOff>
        </xdr:to>
        <xdr:sp macro="" textlink="">
          <xdr:nvSpPr>
            <xdr:cNvPr id="4475" name="Check Box 379" hidden="1">
              <a:extLst>
                <a:ext uri="{63B3BB69-23CF-44E3-9099-C40C66FF867C}">
                  <a14:compatExt spid="_x0000_s4475"/>
                </a:ext>
                <a:ext uri="{FF2B5EF4-FFF2-40B4-BE49-F238E27FC236}">
                  <a16:creationId xmlns:a16="http://schemas.microsoft.com/office/drawing/2014/main" id="{00000000-0008-0000-0400-00007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39</xdr:row>
          <xdr:rowOff>19050</xdr:rowOff>
        </xdr:from>
        <xdr:to>
          <xdr:col>19</xdr:col>
          <xdr:colOff>533400</xdr:colOff>
          <xdr:row>40</xdr:row>
          <xdr:rowOff>9525</xdr:rowOff>
        </xdr:to>
        <xdr:sp macro="" textlink="">
          <xdr:nvSpPr>
            <xdr:cNvPr id="4476" name="Check Box 380" hidden="1">
              <a:extLst>
                <a:ext uri="{63B3BB69-23CF-44E3-9099-C40C66FF867C}">
                  <a14:compatExt spid="_x0000_s4476"/>
                </a:ext>
                <a:ext uri="{FF2B5EF4-FFF2-40B4-BE49-F238E27FC236}">
                  <a16:creationId xmlns:a16="http://schemas.microsoft.com/office/drawing/2014/main" id="{00000000-0008-0000-0400-00007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40</xdr:row>
          <xdr:rowOff>9525</xdr:rowOff>
        </xdr:from>
        <xdr:to>
          <xdr:col>19</xdr:col>
          <xdr:colOff>514350</xdr:colOff>
          <xdr:row>41</xdr:row>
          <xdr:rowOff>0</xdr:rowOff>
        </xdr:to>
        <xdr:sp macro="" textlink="">
          <xdr:nvSpPr>
            <xdr:cNvPr id="4479" name="Check Box 383" hidden="1">
              <a:extLst>
                <a:ext uri="{63B3BB69-23CF-44E3-9099-C40C66FF867C}">
                  <a14:compatExt spid="_x0000_s4479"/>
                </a:ext>
                <a:ext uri="{FF2B5EF4-FFF2-40B4-BE49-F238E27FC236}">
                  <a16:creationId xmlns:a16="http://schemas.microsoft.com/office/drawing/2014/main" id="{00000000-0008-0000-0400-00007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40</xdr:row>
          <xdr:rowOff>238125</xdr:rowOff>
        </xdr:from>
        <xdr:to>
          <xdr:col>19</xdr:col>
          <xdr:colOff>514350</xdr:colOff>
          <xdr:row>41</xdr:row>
          <xdr:rowOff>228600</xdr:rowOff>
        </xdr:to>
        <xdr:sp macro="" textlink="">
          <xdr:nvSpPr>
            <xdr:cNvPr id="4482" name="Check Box 386" hidden="1">
              <a:extLst>
                <a:ext uri="{63B3BB69-23CF-44E3-9099-C40C66FF867C}">
                  <a14:compatExt spid="_x0000_s4482"/>
                </a:ext>
                <a:ext uri="{FF2B5EF4-FFF2-40B4-BE49-F238E27FC236}">
                  <a16:creationId xmlns:a16="http://schemas.microsoft.com/office/drawing/2014/main" id="{00000000-0008-0000-0400-00008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42</xdr:row>
          <xdr:rowOff>19050</xdr:rowOff>
        </xdr:from>
        <xdr:to>
          <xdr:col>19</xdr:col>
          <xdr:colOff>533400</xdr:colOff>
          <xdr:row>43</xdr:row>
          <xdr:rowOff>9525</xdr:rowOff>
        </xdr:to>
        <xdr:sp macro="" textlink="">
          <xdr:nvSpPr>
            <xdr:cNvPr id="4485" name="Check Box 389" hidden="1">
              <a:extLst>
                <a:ext uri="{63B3BB69-23CF-44E3-9099-C40C66FF867C}">
                  <a14:compatExt spid="_x0000_s4485"/>
                </a:ext>
                <a:ext uri="{FF2B5EF4-FFF2-40B4-BE49-F238E27FC236}">
                  <a16:creationId xmlns:a16="http://schemas.microsoft.com/office/drawing/2014/main" id="{00000000-0008-0000-0400-00008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43</xdr:row>
          <xdr:rowOff>9525</xdr:rowOff>
        </xdr:from>
        <xdr:to>
          <xdr:col>19</xdr:col>
          <xdr:colOff>533400</xdr:colOff>
          <xdr:row>44</xdr:row>
          <xdr:rowOff>0</xdr:rowOff>
        </xdr:to>
        <xdr:sp macro="" textlink="">
          <xdr:nvSpPr>
            <xdr:cNvPr id="4488" name="Check Box 392" hidden="1">
              <a:extLst>
                <a:ext uri="{63B3BB69-23CF-44E3-9099-C40C66FF867C}">
                  <a14:compatExt spid="_x0000_s4488"/>
                </a:ext>
                <a:ext uri="{FF2B5EF4-FFF2-40B4-BE49-F238E27FC236}">
                  <a16:creationId xmlns:a16="http://schemas.microsoft.com/office/drawing/2014/main" id="{00000000-0008-0000-0400-00008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44</xdr:row>
          <xdr:rowOff>9525</xdr:rowOff>
        </xdr:from>
        <xdr:to>
          <xdr:col>19</xdr:col>
          <xdr:colOff>533400</xdr:colOff>
          <xdr:row>45</xdr:row>
          <xdr:rowOff>0</xdr:rowOff>
        </xdr:to>
        <xdr:sp macro="" textlink="">
          <xdr:nvSpPr>
            <xdr:cNvPr id="4491" name="Check Box 395" hidden="1">
              <a:extLst>
                <a:ext uri="{63B3BB69-23CF-44E3-9099-C40C66FF867C}">
                  <a14:compatExt spid="_x0000_s4491"/>
                </a:ext>
                <a:ext uri="{FF2B5EF4-FFF2-40B4-BE49-F238E27FC236}">
                  <a16:creationId xmlns:a16="http://schemas.microsoft.com/office/drawing/2014/main" id="{00000000-0008-0000-0400-00008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45</xdr:row>
          <xdr:rowOff>9525</xdr:rowOff>
        </xdr:from>
        <xdr:to>
          <xdr:col>19</xdr:col>
          <xdr:colOff>533400</xdr:colOff>
          <xdr:row>46</xdr:row>
          <xdr:rowOff>0</xdr:rowOff>
        </xdr:to>
        <xdr:sp macro="" textlink="">
          <xdr:nvSpPr>
            <xdr:cNvPr id="4494" name="Check Box 398" hidden="1">
              <a:extLst>
                <a:ext uri="{63B3BB69-23CF-44E3-9099-C40C66FF867C}">
                  <a14:compatExt spid="_x0000_s4494"/>
                </a:ext>
                <a:ext uri="{FF2B5EF4-FFF2-40B4-BE49-F238E27FC236}">
                  <a16:creationId xmlns:a16="http://schemas.microsoft.com/office/drawing/2014/main" id="{00000000-0008-0000-0400-00008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170</xdr:row>
          <xdr:rowOff>9525</xdr:rowOff>
        </xdr:from>
        <xdr:to>
          <xdr:col>19</xdr:col>
          <xdr:colOff>495300</xdr:colOff>
          <xdr:row>170</xdr:row>
          <xdr:rowOff>238125</xdr:rowOff>
        </xdr:to>
        <xdr:sp macro="" textlink="">
          <xdr:nvSpPr>
            <xdr:cNvPr id="4495" name="Check Box 399" hidden="1">
              <a:extLst>
                <a:ext uri="{63B3BB69-23CF-44E3-9099-C40C66FF867C}">
                  <a14:compatExt spid="_x0000_s4495"/>
                </a:ext>
                <a:ext uri="{FF2B5EF4-FFF2-40B4-BE49-F238E27FC236}">
                  <a16:creationId xmlns:a16="http://schemas.microsoft.com/office/drawing/2014/main" id="{00000000-0008-0000-0400-00008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148</xdr:row>
          <xdr:rowOff>238125</xdr:rowOff>
        </xdr:from>
        <xdr:to>
          <xdr:col>19</xdr:col>
          <xdr:colOff>523875</xdr:colOff>
          <xdr:row>149</xdr:row>
          <xdr:rowOff>228600</xdr:rowOff>
        </xdr:to>
        <xdr:sp macro="" textlink="">
          <xdr:nvSpPr>
            <xdr:cNvPr id="4496" name="Check Box 400" hidden="1">
              <a:extLst>
                <a:ext uri="{63B3BB69-23CF-44E3-9099-C40C66FF867C}">
                  <a14:compatExt spid="_x0000_s4496"/>
                </a:ext>
                <a:ext uri="{FF2B5EF4-FFF2-40B4-BE49-F238E27FC236}">
                  <a16:creationId xmlns:a16="http://schemas.microsoft.com/office/drawing/2014/main" id="{00000000-0008-0000-0400-00009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45</xdr:row>
          <xdr:rowOff>228600</xdr:rowOff>
        </xdr:from>
        <xdr:to>
          <xdr:col>19</xdr:col>
          <xdr:colOff>533400</xdr:colOff>
          <xdr:row>46</xdr:row>
          <xdr:rowOff>200025</xdr:rowOff>
        </xdr:to>
        <xdr:sp macro="" textlink="">
          <xdr:nvSpPr>
            <xdr:cNvPr id="4497" name="Check Box 401" hidden="1">
              <a:extLst>
                <a:ext uri="{63B3BB69-23CF-44E3-9099-C40C66FF867C}">
                  <a14:compatExt spid="_x0000_s4497"/>
                </a:ext>
                <a:ext uri="{FF2B5EF4-FFF2-40B4-BE49-F238E27FC236}">
                  <a16:creationId xmlns:a16="http://schemas.microsoft.com/office/drawing/2014/main" id="{00000000-0008-0000-0400-00009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171</xdr:row>
          <xdr:rowOff>9525</xdr:rowOff>
        </xdr:from>
        <xdr:to>
          <xdr:col>19</xdr:col>
          <xdr:colOff>495300</xdr:colOff>
          <xdr:row>171</xdr:row>
          <xdr:rowOff>238125</xdr:rowOff>
        </xdr:to>
        <xdr:sp macro="" textlink="">
          <xdr:nvSpPr>
            <xdr:cNvPr id="4498" name="Check Box 402" hidden="1">
              <a:extLst>
                <a:ext uri="{63B3BB69-23CF-44E3-9099-C40C66FF867C}">
                  <a14:compatExt spid="_x0000_s4498"/>
                </a:ext>
                <a:ext uri="{FF2B5EF4-FFF2-40B4-BE49-F238E27FC236}">
                  <a16:creationId xmlns:a16="http://schemas.microsoft.com/office/drawing/2014/main" id="{00000000-0008-0000-0400-00009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149</xdr:row>
          <xdr:rowOff>238125</xdr:rowOff>
        </xdr:from>
        <xdr:to>
          <xdr:col>19</xdr:col>
          <xdr:colOff>523875</xdr:colOff>
          <xdr:row>150</xdr:row>
          <xdr:rowOff>228600</xdr:rowOff>
        </xdr:to>
        <xdr:sp macro="" textlink="">
          <xdr:nvSpPr>
            <xdr:cNvPr id="4499" name="Check Box 403" hidden="1">
              <a:extLst>
                <a:ext uri="{63B3BB69-23CF-44E3-9099-C40C66FF867C}">
                  <a14:compatExt spid="_x0000_s4499"/>
                </a:ext>
                <a:ext uri="{FF2B5EF4-FFF2-40B4-BE49-F238E27FC236}">
                  <a16:creationId xmlns:a16="http://schemas.microsoft.com/office/drawing/2014/main" id="{00000000-0008-0000-0400-00009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46</xdr:row>
          <xdr:rowOff>228600</xdr:rowOff>
        </xdr:from>
        <xdr:to>
          <xdr:col>19</xdr:col>
          <xdr:colOff>533400</xdr:colOff>
          <xdr:row>47</xdr:row>
          <xdr:rowOff>200025</xdr:rowOff>
        </xdr:to>
        <xdr:sp macro="" textlink="">
          <xdr:nvSpPr>
            <xdr:cNvPr id="4500" name="Check Box 404" hidden="1">
              <a:extLst>
                <a:ext uri="{63B3BB69-23CF-44E3-9099-C40C66FF867C}">
                  <a14:compatExt spid="_x0000_s4500"/>
                </a:ext>
                <a:ext uri="{FF2B5EF4-FFF2-40B4-BE49-F238E27FC236}">
                  <a16:creationId xmlns:a16="http://schemas.microsoft.com/office/drawing/2014/main" id="{00000000-0008-0000-0400-00009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172</xdr:row>
          <xdr:rowOff>9525</xdr:rowOff>
        </xdr:from>
        <xdr:to>
          <xdr:col>19</xdr:col>
          <xdr:colOff>495300</xdr:colOff>
          <xdr:row>172</xdr:row>
          <xdr:rowOff>238125</xdr:rowOff>
        </xdr:to>
        <xdr:sp macro="" textlink="">
          <xdr:nvSpPr>
            <xdr:cNvPr id="4501" name="Check Box 405" hidden="1">
              <a:extLst>
                <a:ext uri="{63B3BB69-23CF-44E3-9099-C40C66FF867C}">
                  <a14:compatExt spid="_x0000_s4501"/>
                </a:ext>
                <a:ext uri="{FF2B5EF4-FFF2-40B4-BE49-F238E27FC236}">
                  <a16:creationId xmlns:a16="http://schemas.microsoft.com/office/drawing/2014/main" id="{00000000-0008-0000-0400-00009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150</xdr:row>
          <xdr:rowOff>238125</xdr:rowOff>
        </xdr:from>
        <xdr:to>
          <xdr:col>19</xdr:col>
          <xdr:colOff>523875</xdr:colOff>
          <xdr:row>151</xdr:row>
          <xdr:rowOff>228600</xdr:rowOff>
        </xdr:to>
        <xdr:sp macro="" textlink="">
          <xdr:nvSpPr>
            <xdr:cNvPr id="4502" name="Check Box 406" hidden="1">
              <a:extLst>
                <a:ext uri="{63B3BB69-23CF-44E3-9099-C40C66FF867C}">
                  <a14:compatExt spid="_x0000_s4502"/>
                </a:ext>
                <a:ext uri="{FF2B5EF4-FFF2-40B4-BE49-F238E27FC236}">
                  <a16:creationId xmlns:a16="http://schemas.microsoft.com/office/drawing/2014/main" id="{00000000-0008-0000-0400-00009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47</xdr:row>
          <xdr:rowOff>228600</xdr:rowOff>
        </xdr:from>
        <xdr:to>
          <xdr:col>19</xdr:col>
          <xdr:colOff>533400</xdr:colOff>
          <xdr:row>48</xdr:row>
          <xdr:rowOff>200025</xdr:rowOff>
        </xdr:to>
        <xdr:sp macro="" textlink="">
          <xdr:nvSpPr>
            <xdr:cNvPr id="4503" name="Check Box 407" hidden="1">
              <a:extLst>
                <a:ext uri="{63B3BB69-23CF-44E3-9099-C40C66FF867C}">
                  <a14:compatExt spid="_x0000_s4503"/>
                </a:ext>
                <a:ext uri="{FF2B5EF4-FFF2-40B4-BE49-F238E27FC236}">
                  <a16:creationId xmlns:a16="http://schemas.microsoft.com/office/drawing/2014/main" id="{00000000-0008-0000-0400-00009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173</xdr:row>
          <xdr:rowOff>9525</xdr:rowOff>
        </xdr:from>
        <xdr:to>
          <xdr:col>19</xdr:col>
          <xdr:colOff>495300</xdr:colOff>
          <xdr:row>173</xdr:row>
          <xdr:rowOff>238125</xdr:rowOff>
        </xdr:to>
        <xdr:sp macro="" textlink="">
          <xdr:nvSpPr>
            <xdr:cNvPr id="4504" name="Check Box 408" hidden="1">
              <a:extLst>
                <a:ext uri="{63B3BB69-23CF-44E3-9099-C40C66FF867C}">
                  <a14:compatExt spid="_x0000_s4504"/>
                </a:ext>
                <a:ext uri="{FF2B5EF4-FFF2-40B4-BE49-F238E27FC236}">
                  <a16:creationId xmlns:a16="http://schemas.microsoft.com/office/drawing/2014/main" id="{00000000-0008-0000-0400-00009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151</xdr:row>
          <xdr:rowOff>238125</xdr:rowOff>
        </xdr:from>
        <xdr:to>
          <xdr:col>19</xdr:col>
          <xdr:colOff>523875</xdr:colOff>
          <xdr:row>152</xdr:row>
          <xdr:rowOff>228600</xdr:rowOff>
        </xdr:to>
        <xdr:sp macro="" textlink="">
          <xdr:nvSpPr>
            <xdr:cNvPr id="4505" name="Check Box 409" hidden="1">
              <a:extLst>
                <a:ext uri="{63B3BB69-23CF-44E3-9099-C40C66FF867C}">
                  <a14:compatExt spid="_x0000_s4505"/>
                </a:ext>
                <a:ext uri="{FF2B5EF4-FFF2-40B4-BE49-F238E27FC236}">
                  <a16:creationId xmlns:a16="http://schemas.microsoft.com/office/drawing/2014/main" id="{00000000-0008-0000-0400-00009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48</xdr:row>
          <xdr:rowOff>228600</xdr:rowOff>
        </xdr:from>
        <xdr:to>
          <xdr:col>19</xdr:col>
          <xdr:colOff>533400</xdr:colOff>
          <xdr:row>49</xdr:row>
          <xdr:rowOff>200025</xdr:rowOff>
        </xdr:to>
        <xdr:sp macro="" textlink="">
          <xdr:nvSpPr>
            <xdr:cNvPr id="4506" name="Check Box 410" hidden="1">
              <a:extLst>
                <a:ext uri="{63B3BB69-23CF-44E3-9099-C40C66FF867C}">
                  <a14:compatExt spid="_x0000_s4506"/>
                </a:ext>
                <a:ext uri="{FF2B5EF4-FFF2-40B4-BE49-F238E27FC236}">
                  <a16:creationId xmlns:a16="http://schemas.microsoft.com/office/drawing/2014/main" id="{00000000-0008-0000-0400-00009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174</xdr:row>
          <xdr:rowOff>9525</xdr:rowOff>
        </xdr:from>
        <xdr:to>
          <xdr:col>19</xdr:col>
          <xdr:colOff>495300</xdr:colOff>
          <xdr:row>174</xdr:row>
          <xdr:rowOff>238125</xdr:rowOff>
        </xdr:to>
        <xdr:sp macro="" textlink="">
          <xdr:nvSpPr>
            <xdr:cNvPr id="4507" name="Check Box 411" hidden="1">
              <a:extLst>
                <a:ext uri="{63B3BB69-23CF-44E3-9099-C40C66FF867C}">
                  <a14:compatExt spid="_x0000_s4507"/>
                </a:ext>
                <a:ext uri="{FF2B5EF4-FFF2-40B4-BE49-F238E27FC236}">
                  <a16:creationId xmlns:a16="http://schemas.microsoft.com/office/drawing/2014/main" id="{00000000-0008-0000-0400-00009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152</xdr:row>
          <xdr:rowOff>238125</xdr:rowOff>
        </xdr:from>
        <xdr:to>
          <xdr:col>19</xdr:col>
          <xdr:colOff>523875</xdr:colOff>
          <xdr:row>153</xdr:row>
          <xdr:rowOff>228600</xdr:rowOff>
        </xdr:to>
        <xdr:sp macro="" textlink="">
          <xdr:nvSpPr>
            <xdr:cNvPr id="4508" name="Check Box 412" hidden="1">
              <a:extLst>
                <a:ext uri="{63B3BB69-23CF-44E3-9099-C40C66FF867C}">
                  <a14:compatExt spid="_x0000_s4508"/>
                </a:ext>
                <a:ext uri="{FF2B5EF4-FFF2-40B4-BE49-F238E27FC236}">
                  <a16:creationId xmlns:a16="http://schemas.microsoft.com/office/drawing/2014/main" id="{00000000-0008-0000-0400-00009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49</xdr:row>
          <xdr:rowOff>228600</xdr:rowOff>
        </xdr:from>
        <xdr:to>
          <xdr:col>19</xdr:col>
          <xdr:colOff>533400</xdr:colOff>
          <xdr:row>50</xdr:row>
          <xdr:rowOff>200025</xdr:rowOff>
        </xdr:to>
        <xdr:sp macro="" textlink="">
          <xdr:nvSpPr>
            <xdr:cNvPr id="4509" name="Check Box 413" hidden="1">
              <a:extLst>
                <a:ext uri="{63B3BB69-23CF-44E3-9099-C40C66FF867C}">
                  <a14:compatExt spid="_x0000_s4509"/>
                </a:ext>
                <a:ext uri="{FF2B5EF4-FFF2-40B4-BE49-F238E27FC236}">
                  <a16:creationId xmlns:a16="http://schemas.microsoft.com/office/drawing/2014/main" id="{00000000-0008-0000-0400-00009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175</xdr:row>
          <xdr:rowOff>9525</xdr:rowOff>
        </xdr:from>
        <xdr:to>
          <xdr:col>19</xdr:col>
          <xdr:colOff>495300</xdr:colOff>
          <xdr:row>175</xdr:row>
          <xdr:rowOff>238125</xdr:rowOff>
        </xdr:to>
        <xdr:sp macro="" textlink="">
          <xdr:nvSpPr>
            <xdr:cNvPr id="4510" name="Check Box 414" hidden="1">
              <a:extLst>
                <a:ext uri="{63B3BB69-23CF-44E3-9099-C40C66FF867C}">
                  <a14:compatExt spid="_x0000_s4510"/>
                </a:ext>
                <a:ext uri="{FF2B5EF4-FFF2-40B4-BE49-F238E27FC236}">
                  <a16:creationId xmlns:a16="http://schemas.microsoft.com/office/drawing/2014/main" id="{00000000-0008-0000-0400-00009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153</xdr:row>
          <xdr:rowOff>238125</xdr:rowOff>
        </xdr:from>
        <xdr:to>
          <xdr:col>19</xdr:col>
          <xdr:colOff>523875</xdr:colOff>
          <xdr:row>154</xdr:row>
          <xdr:rowOff>228600</xdr:rowOff>
        </xdr:to>
        <xdr:sp macro="" textlink="">
          <xdr:nvSpPr>
            <xdr:cNvPr id="4511" name="Check Box 415" hidden="1">
              <a:extLst>
                <a:ext uri="{63B3BB69-23CF-44E3-9099-C40C66FF867C}">
                  <a14:compatExt spid="_x0000_s4511"/>
                </a:ext>
                <a:ext uri="{FF2B5EF4-FFF2-40B4-BE49-F238E27FC236}">
                  <a16:creationId xmlns:a16="http://schemas.microsoft.com/office/drawing/2014/main" id="{00000000-0008-0000-0400-00009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50</xdr:row>
          <xdr:rowOff>238125</xdr:rowOff>
        </xdr:from>
        <xdr:to>
          <xdr:col>19</xdr:col>
          <xdr:colOff>514350</xdr:colOff>
          <xdr:row>51</xdr:row>
          <xdr:rowOff>228600</xdr:rowOff>
        </xdr:to>
        <xdr:sp macro="" textlink="">
          <xdr:nvSpPr>
            <xdr:cNvPr id="4512" name="Check Box 416" hidden="1">
              <a:extLst>
                <a:ext uri="{63B3BB69-23CF-44E3-9099-C40C66FF867C}">
                  <a14:compatExt spid="_x0000_s4512"/>
                </a:ext>
                <a:ext uri="{FF2B5EF4-FFF2-40B4-BE49-F238E27FC236}">
                  <a16:creationId xmlns:a16="http://schemas.microsoft.com/office/drawing/2014/main" id="{00000000-0008-0000-0400-0000A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175</xdr:row>
          <xdr:rowOff>238125</xdr:rowOff>
        </xdr:from>
        <xdr:to>
          <xdr:col>19</xdr:col>
          <xdr:colOff>495300</xdr:colOff>
          <xdr:row>176</xdr:row>
          <xdr:rowOff>228600</xdr:rowOff>
        </xdr:to>
        <xdr:sp macro="" textlink="">
          <xdr:nvSpPr>
            <xdr:cNvPr id="4513" name="Check Box 417" hidden="1">
              <a:extLst>
                <a:ext uri="{63B3BB69-23CF-44E3-9099-C40C66FF867C}">
                  <a14:compatExt spid="_x0000_s4513"/>
                </a:ext>
                <a:ext uri="{FF2B5EF4-FFF2-40B4-BE49-F238E27FC236}">
                  <a16:creationId xmlns:a16="http://schemas.microsoft.com/office/drawing/2014/main" id="{00000000-0008-0000-0400-0000A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154</xdr:row>
          <xdr:rowOff>238125</xdr:rowOff>
        </xdr:from>
        <xdr:to>
          <xdr:col>19</xdr:col>
          <xdr:colOff>514350</xdr:colOff>
          <xdr:row>155</xdr:row>
          <xdr:rowOff>228600</xdr:rowOff>
        </xdr:to>
        <xdr:sp macro="" textlink="">
          <xdr:nvSpPr>
            <xdr:cNvPr id="4514" name="Check Box 418" hidden="1">
              <a:extLst>
                <a:ext uri="{63B3BB69-23CF-44E3-9099-C40C66FF867C}">
                  <a14:compatExt spid="_x0000_s4514"/>
                </a:ext>
                <a:ext uri="{FF2B5EF4-FFF2-40B4-BE49-F238E27FC236}">
                  <a16:creationId xmlns:a16="http://schemas.microsoft.com/office/drawing/2014/main" id="{00000000-0008-0000-0400-0000A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52</xdr:row>
          <xdr:rowOff>9525</xdr:rowOff>
        </xdr:from>
        <xdr:to>
          <xdr:col>19</xdr:col>
          <xdr:colOff>514350</xdr:colOff>
          <xdr:row>53</xdr:row>
          <xdr:rowOff>0</xdr:rowOff>
        </xdr:to>
        <xdr:sp macro="" textlink="">
          <xdr:nvSpPr>
            <xdr:cNvPr id="4515" name="Check Box 419" hidden="1">
              <a:extLst>
                <a:ext uri="{63B3BB69-23CF-44E3-9099-C40C66FF867C}">
                  <a14:compatExt spid="_x0000_s4515"/>
                </a:ext>
                <a:ext uri="{FF2B5EF4-FFF2-40B4-BE49-F238E27FC236}">
                  <a16:creationId xmlns:a16="http://schemas.microsoft.com/office/drawing/2014/main" id="{00000000-0008-0000-0400-0000A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177</xdr:row>
          <xdr:rowOff>9525</xdr:rowOff>
        </xdr:from>
        <xdr:to>
          <xdr:col>19</xdr:col>
          <xdr:colOff>495300</xdr:colOff>
          <xdr:row>177</xdr:row>
          <xdr:rowOff>238125</xdr:rowOff>
        </xdr:to>
        <xdr:sp macro="" textlink="">
          <xdr:nvSpPr>
            <xdr:cNvPr id="4516" name="Check Box 420" hidden="1">
              <a:extLst>
                <a:ext uri="{63B3BB69-23CF-44E3-9099-C40C66FF867C}">
                  <a14:compatExt spid="_x0000_s4516"/>
                </a:ext>
                <a:ext uri="{FF2B5EF4-FFF2-40B4-BE49-F238E27FC236}">
                  <a16:creationId xmlns:a16="http://schemas.microsoft.com/office/drawing/2014/main" id="{00000000-0008-0000-0400-0000A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155</xdr:row>
          <xdr:rowOff>238125</xdr:rowOff>
        </xdr:from>
        <xdr:to>
          <xdr:col>19</xdr:col>
          <xdr:colOff>514350</xdr:colOff>
          <xdr:row>156</xdr:row>
          <xdr:rowOff>228600</xdr:rowOff>
        </xdr:to>
        <xdr:sp macro="" textlink="">
          <xdr:nvSpPr>
            <xdr:cNvPr id="4517" name="Check Box 421" hidden="1">
              <a:extLst>
                <a:ext uri="{63B3BB69-23CF-44E3-9099-C40C66FF867C}">
                  <a14:compatExt spid="_x0000_s4517"/>
                </a:ext>
                <a:ext uri="{FF2B5EF4-FFF2-40B4-BE49-F238E27FC236}">
                  <a16:creationId xmlns:a16="http://schemas.microsoft.com/office/drawing/2014/main" id="{00000000-0008-0000-0400-0000A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53</xdr:row>
          <xdr:rowOff>9525</xdr:rowOff>
        </xdr:from>
        <xdr:to>
          <xdr:col>19</xdr:col>
          <xdr:colOff>514350</xdr:colOff>
          <xdr:row>54</xdr:row>
          <xdr:rowOff>0</xdr:rowOff>
        </xdr:to>
        <xdr:sp macro="" textlink="">
          <xdr:nvSpPr>
            <xdr:cNvPr id="4518" name="Check Box 422" hidden="1">
              <a:extLst>
                <a:ext uri="{63B3BB69-23CF-44E3-9099-C40C66FF867C}">
                  <a14:compatExt spid="_x0000_s4518"/>
                </a:ext>
                <a:ext uri="{FF2B5EF4-FFF2-40B4-BE49-F238E27FC236}">
                  <a16:creationId xmlns:a16="http://schemas.microsoft.com/office/drawing/2014/main" id="{00000000-0008-0000-0400-0000A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177</xdr:row>
          <xdr:rowOff>228600</xdr:rowOff>
        </xdr:from>
        <xdr:to>
          <xdr:col>19</xdr:col>
          <xdr:colOff>495300</xdr:colOff>
          <xdr:row>178</xdr:row>
          <xdr:rowOff>209550</xdr:rowOff>
        </xdr:to>
        <xdr:sp macro="" textlink="">
          <xdr:nvSpPr>
            <xdr:cNvPr id="4519" name="Check Box 423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00000000-0008-0000-0400-0000A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156</xdr:row>
          <xdr:rowOff>238125</xdr:rowOff>
        </xdr:from>
        <xdr:to>
          <xdr:col>19</xdr:col>
          <xdr:colOff>514350</xdr:colOff>
          <xdr:row>157</xdr:row>
          <xdr:rowOff>228600</xdr:rowOff>
        </xdr:to>
        <xdr:sp macro="" textlink="">
          <xdr:nvSpPr>
            <xdr:cNvPr id="4520" name="Check Box 424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00000000-0008-0000-0400-0000A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54</xdr:row>
          <xdr:rowOff>9525</xdr:rowOff>
        </xdr:from>
        <xdr:to>
          <xdr:col>19</xdr:col>
          <xdr:colOff>514350</xdr:colOff>
          <xdr:row>55</xdr:row>
          <xdr:rowOff>0</xdr:rowOff>
        </xdr:to>
        <xdr:sp macro="" textlink="">
          <xdr:nvSpPr>
            <xdr:cNvPr id="4521" name="Check Box 425" hidden="1">
              <a:extLst>
                <a:ext uri="{63B3BB69-23CF-44E3-9099-C40C66FF867C}">
                  <a14:compatExt spid="_x0000_s4521"/>
                </a:ext>
                <a:ext uri="{FF2B5EF4-FFF2-40B4-BE49-F238E27FC236}">
                  <a16:creationId xmlns:a16="http://schemas.microsoft.com/office/drawing/2014/main" id="{00000000-0008-0000-0400-0000A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178</xdr:row>
          <xdr:rowOff>228600</xdr:rowOff>
        </xdr:from>
        <xdr:to>
          <xdr:col>19</xdr:col>
          <xdr:colOff>495300</xdr:colOff>
          <xdr:row>179</xdr:row>
          <xdr:rowOff>209550</xdr:rowOff>
        </xdr:to>
        <xdr:sp macro="" textlink="">
          <xdr:nvSpPr>
            <xdr:cNvPr id="4522" name="Check Box 426" hidden="1">
              <a:extLst>
                <a:ext uri="{63B3BB69-23CF-44E3-9099-C40C66FF867C}">
                  <a14:compatExt spid="_x0000_s4522"/>
                </a:ext>
                <a:ext uri="{FF2B5EF4-FFF2-40B4-BE49-F238E27FC236}">
                  <a16:creationId xmlns:a16="http://schemas.microsoft.com/office/drawing/2014/main" id="{00000000-0008-0000-0400-0000A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157</xdr:row>
          <xdr:rowOff>238125</xdr:rowOff>
        </xdr:from>
        <xdr:to>
          <xdr:col>19</xdr:col>
          <xdr:colOff>514350</xdr:colOff>
          <xdr:row>158</xdr:row>
          <xdr:rowOff>228600</xdr:rowOff>
        </xdr:to>
        <xdr:sp macro="" textlink="">
          <xdr:nvSpPr>
            <xdr:cNvPr id="4523" name="Check Box 427" hidden="1">
              <a:extLst>
                <a:ext uri="{63B3BB69-23CF-44E3-9099-C40C66FF867C}">
                  <a14:compatExt spid="_x0000_s4523"/>
                </a:ext>
                <a:ext uri="{FF2B5EF4-FFF2-40B4-BE49-F238E27FC236}">
                  <a16:creationId xmlns:a16="http://schemas.microsoft.com/office/drawing/2014/main" id="{00000000-0008-0000-0400-0000A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55</xdr:row>
          <xdr:rowOff>9525</xdr:rowOff>
        </xdr:from>
        <xdr:to>
          <xdr:col>19</xdr:col>
          <xdr:colOff>514350</xdr:colOff>
          <xdr:row>56</xdr:row>
          <xdr:rowOff>0</xdr:rowOff>
        </xdr:to>
        <xdr:sp macro="" textlink="">
          <xdr:nvSpPr>
            <xdr:cNvPr id="4524" name="Check Box 428" hidden="1">
              <a:extLst>
                <a:ext uri="{63B3BB69-23CF-44E3-9099-C40C66FF867C}">
                  <a14:compatExt spid="_x0000_s4524"/>
                </a:ext>
                <a:ext uri="{FF2B5EF4-FFF2-40B4-BE49-F238E27FC236}">
                  <a16:creationId xmlns:a16="http://schemas.microsoft.com/office/drawing/2014/main" id="{00000000-0008-0000-0400-0000A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179</xdr:row>
          <xdr:rowOff>228600</xdr:rowOff>
        </xdr:from>
        <xdr:to>
          <xdr:col>19</xdr:col>
          <xdr:colOff>495300</xdr:colOff>
          <xdr:row>180</xdr:row>
          <xdr:rowOff>209550</xdr:rowOff>
        </xdr:to>
        <xdr:sp macro="" textlink="">
          <xdr:nvSpPr>
            <xdr:cNvPr id="4525" name="Check Box 429" hidden="1">
              <a:extLst>
                <a:ext uri="{63B3BB69-23CF-44E3-9099-C40C66FF867C}">
                  <a14:compatExt spid="_x0000_s4525"/>
                </a:ext>
                <a:ext uri="{FF2B5EF4-FFF2-40B4-BE49-F238E27FC236}">
                  <a16:creationId xmlns:a16="http://schemas.microsoft.com/office/drawing/2014/main" id="{00000000-0008-0000-0400-0000A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158</xdr:row>
          <xdr:rowOff>238125</xdr:rowOff>
        </xdr:from>
        <xdr:to>
          <xdr:col>19</xdr:col>
          <xdr:colOff>514350</xdr:colOff>
          <xdr:row>159</xdr:row>
          <xdr:rowOff>228600</xdr:rowOff>
        </xdr:to>
        <xdr:sp macro="" textlink="">
          <xdr:nvSpPr>
            <xdr:cNvPr id="4526" name="Check Box 430" hidden="1">
              <a:extLst>
                <a:ext uri="{63B3BB69-23CF-44E3-9099-C40C66FF867C}">
                  <a14:compatExt spid="_x0000_s4526"/>
                </a:ext>
                <a:ext uri="{FF2B5EF4-FFF2-40B4-BE49-F238E27FC236}">
                  <a16:creationId xmlns:a16="http://schemas.microsoft.com/office/drawing/2014/main" id="{00000000-0008-0000-0400-0000A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56</xdr:row>
          <xdr:rowOff>9525</xdr:rowOff>
        </xdr:from>
        <xdr:to>
          <xdr:col>19</xdr:col>
          <xdr:colOff>514350</xdr:colOff>
          <xdr:row>57</xdr:row>
          <xdr:rowOff>0</xdr:rowOff>
        </xdr:to>
        <xdr:sp macro="" textlink="">
          <xdr:nvSpPr>
            <xdr:cNvPr id="4527" name="Check Box 431" hidden="1">
              <a:extLst>
                <a:ext uri="{63B3BB69-23CF-44E3-9099-C40C66FF867C}">
                  <a14:compatExt spid="_x0000_s4527"/>
                </a:ext>
                <a:ext uri="{FF2B5EF4-FFF2-40B4-BE49-F238E27FC236}">
                  <a16:creationId xmlns:a16="http://schemas.microsoft.com/office/drawing/2014/main" id="{00000000-0008-0000-0400-0000A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180</xdr:row>
          <xdr:rowOff>228600</xdr:rowOff>
        </xdr:from>
        <xdr:to>
          <xdr:col>19</xdr:col>
          <xdr:colOff>495300</xdr:colOff>
          <xdr:row>181</xdr:row>
          <xdr:rowOff>209550</xdr:rowOff>
        </xdr:to>
        <xdr:sp macro="" textlink="">
          <xdr:nvSpPr>
            <xdr:cNvPr id="4528" name="Check Box 432" hidden="1">
              <a:extLst>
                <a:ext uri="{63B3BB69-23CF-44E3-9099-C40C66FF867C}">
                  <a14:compatExt spid="_x0000_s4528"/>
                </a:ext>
                <a:ext uri="{FF2B5EF4-FFF2-40B4-BE49-F238E27FC236}">
                  <a16:creationId xmlns:a16="http://schemas.microsoft.com/office/drawing/2014/main" id="{00000000-0008-0000-0400-0000B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159</xdr:row>
          <xdr:rowOff>238125</xdr:rowOff>
        </xdr:from>
        <xdr:to>
          <xdr:col>19</xdr:col>
          <xdr:colOff>514350</xdr:colOff>
          <xdr:row>160</xdr:row>
          <xdr:rowOff>228600</xdr:rowOff>
        </xdr:to>
        <xdr:sp macro="" textlink="">
          <xdr:nvSpPr>
            <xdr:cNvPr id="4529" name="Check Box 433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00000000-0008-0000-0400-0000B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57</xdr:row>
          <xdr:rowOff>9525</xdr:rowOff>
        </xdr:from>
        <xdr:to>
          <xdr:col>19</xdr:col>
          <xdr:colOff>514350</xdr:colOff>
          <xdr:row>58</xdr:row>
          <xdr:rowOff>0</xdr:rowOff>
        </xdr:to>
        <xdr:sp macro="" textlink="">
          <xdr:nvSpPr>
            <xdr:cNvPr id="4530" name="Check Box 434" hidden="1">
              <a:extLst>
                <a:ext uri="{63B3BB69-23CF-44E3-9099-C40C66FF867C}">
                  <a14:compatExt spid="_x0000_s4530"/>
                </a:ext>
                <a:ext uri="{FF2B5EF4-FFF2-40B4-BE49-F238E27FC236}">
                  <a16:creationId xmlns:a16="http://schemas.microsoft.com/office/drawing/2014/main" id="{00000000-0008-0000-0400-0000B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181</xdr:row>
          <xdr:rowOff>228600</xdr:rowOff>
        </xdr:from>
        <xdr:to>
          <xdr:col>19</xdr:col>
          <xdr:colOff>495300</xdr:colOff>
          <xdr:row>182</xdr:row>
          <xdr:rowOff>209550</xdr:rowOff>
        </xdr:to>
        <xdr:sp macro="" textlink="">
          <xdr:nvSpPr>
            <xdr:cNvPr id="4531" name="Check Box 435" hidden="1">
              <a:extLst>
                <a:ext uri="{63B3BB69-23CF-44E3-9099-C40C66FF867C}">
                  <a14:compatExt spid="_x0000_s4531"/>
                </a:ext>
                <a:ext uri="{FF2B5EF4-FFF2-40B4-BE49-F238E27FC236}">
                  <a16:creationId xmlns:a16="http://schemas.microsoft.com/office/drawing/2014/main" id="{00000000-0008-0000-0400-0000B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160</xdr:row>
          <xdr:rowOff>238125</xdr:rowOff>
        </xdr:from>
        <xdr:to>
          <xdr:col>19</xdr:col>
          <xdr:colOff>514350</xdr:colOff>
          <xdr:row>161</xdr:row>
          <xdr:rowOff>228600</xdr:rowOff>
        </xdr:to>
        <xdr:sp macro="" textlink="">
          <xdr:nvSpPr>
            <xdr:cNvPr id="4532" name="Check Box 436" hidden="1">
              <a:extLst>
                <a:ext uri="{63B3BB69-23CF-44E3-9099-C40C66FF867C}">
                  <a14:compatExt spid="_x0000_s4532"/>
                </a:ext>
                <a:ext uri="{FF2B5EF4-FFF2-40B4-BE49-F238E27FC236}">
                  <a16:creationId xmlns:a16="http://schemas.microsoft.com/office/drawing/2014/main" id="{00000000-0008-0000-0400-0000B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58</xdr:row>
          <xdr:rowOff>9525</xdr:rowOff>
        </xdr:from>
        <xdr:to>
          <xdr:col>19</xdr:col>
          <xdr:colOff>514350</xdr:colOff>
          <xdr:row>59</xdr:row>
          <xdr:rowOff>0</xdr:rowOff>
        </xdr:to>
        <xdr:sp macro="" textlink="">
          <xdr:nvSpPr>
            <xdr:cNvPr id="4533" name="Check Box 437" hidden="1">
              <a:extLst>
                <a:ext uri="{63B3BB69-23CF-44E3-9099-C40C66FF867C}">
                  <a14:compatExt spid="_x0000_s4533"/>
                </a:ext>
                <a:ext uri="{FF2B5EF4-FFF2-40B4-BE49-F238E27FC236}">
                  <a16:creationId xmlns:a16="http://schemas.microsoft.com/office/drawing/2014/main" id="{00000000-0008-0000-0400-0000B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182</xdr:row>
          <xdr:rowOff>228600</xdr:rowOff>
        </xdr:from>
        <xdr:to>
          <xdr:col>19</xdr:col>
          <xdr:colOff>495300</xdr:colOff>
          <xdr:row>183</xdr:row>
          <xdr:rowOff>209550</xdr:rowOff>
        </xdr:to>
        <xdr:sp macro="" textlink="">
          <xdr:nvSpPr>
            <xdr:cNvPr id="4534" name="Check Box 438" hidden="1">
              <a:extLst>
                <a:ext uri="{63B3BB69-23CF-44E3-9099-C40C66FF867C}">
                  <a14:compatExt spid="_x0000_s4534"/>
                </a:ext>
                <a:ext uri="{FF2B5EF4-FFF2-40B4-BE49-F238E27FC236}">
                  <a16:creationId xmlns:a16="http://schemas.microsoft.com/office/drawing/2014/main" id="{00000000-0008-0000-0400-0000B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161</xdr:row>
          <xdr:rowOff>238125</xdr:rowOff>
        </xdr:from>
        <xdr:to>
          <xdr:col>19</xdr:col>
          <xdr:colOff>514350</xdr:colOff>
          <xdr:row>162</xdr:row>
          <xdr:rowOff>228600</xdr:rowOff>
        </xdr:to>
        <xdr:sp macro="" textlink="">
          <xdr:nvSpPr>
            <xdr:cNvPr id="4535" name="Check Box 439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0000000-0008-0000-0400-0000B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59</xdr:row>
          <xdr:rowOff>9525</xdr:rowOff>
        </xdr:from>
        <xdr:to>
          <xdr:col>19</xdr:col>
          <xdr:colOff>514350</xdr:colOff>
          <xdr:row>60</xdr:row>
          <xdr:rowOff>0</xdr:rowOff>
        </xdr:to>
        <xdr:sp macro="" textlink="">
          <xdr:nvSpPr>
            <xdr:cNvPr id="4536" name="Check Box 440" hidden="1">
              <a:extLst>
                <a:ext uri="{63B3BB69-23CF-44E3-9099-C40C66FF867C}">
                  <a14:compatExt spid="_x0000_s4536"/>
                </a:ext>
                <a:ext uri="{FF2B5EF4-FFF2-40B4-BE49-F238E27FC236}">
                  <a16:creationId xmlns:a16="http://schemas.microsoft.com/office/drawing/2014/main" id="{00000000-0008-0000-0400-0000B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183</xdr:row>
          <xdr:rowOff>228600</xdr:rowOff>
        </xdr:from>
        <xdr:to>
          <xdr:col>19</xdr:col>
          <xdr:colOff>495300</xdr:colOff>
          <xdr:row>184</xdr:row>
          <xdr:rowOff>209550</xdr:rowOff>
        </xdr:to>
        <xdr:sp macro="" textlink="">
          <xdr:nvSpPr>
            <xdr:cNvPr id="4537" name="Check Box 441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00000000-0008-0000-0400-0000B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162</xdr:row>
          <xdr:rowOff>238125</xdr:rowOff>
        </xdr:from>
        <xdr:to>
          <xdr:col>19</xdr:col>
          <xdr:colOff>514350</xdr:colOff>
          <xdr:row>163</xdr:row>
          <xdr:rowOff>228600</xdr:rowOff>
        </xdr:to>
        <xdr:sp macro="" textlink="">
          <xdr:nvSpPr>
            <xdr:cNvPr id="4538" name="Check Box 442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00000000-0008-0000-0400-0000B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60</xdr:row>
          <xdr:rowOff>9525</xdr:rowOff>
        </xdr:from>
        <xdr:to>
          <xdr:col>19</xdr:col>
          <xdr:colOff>514350</xdr:colOff>
          <xdr:row>61</xdr:row>
          <xdr:rowOff>0</xdr:rowOff>
        </xdr:to>
        <xdr:sp macro="" textlink="">
          <xdr:nvSpPr>
            <xdr:cNvPr id="4539" name="Check Box 443" hidden="1">
              <a:extLst>
                <a:ext uri="{63B3BB69-23CF-44E3-9099-C40C66FF867C}">
                  <a14:compatExt spid="_x0000_s4539"/>
                </a:ext>
                <a:ext uri="{FF2B5EF4-FFF2-40B4-BE49-F238E27FC236}">
                  <a16:creationId xmlns:a16="http://schemas.microsoft.com/office/drawing/2014/main" id="{00000000-0008-0000-0400-0000B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184</xdr:row>
          <xdr:rowOff>228600</xdr:rowOff>
        </xdr:from>
        <xdr:to>
          <xdr:col>19</xdr:col>
          <xdr:colOff>495300</xdr:colOff>
          <xdr:row>185</xdr:row>
          <xdr:rowOff>209550</xdr:rowOff>
        </xdr:to>
        <xdr:sp macro="" textlink="">
          <xdr:nvSpPr>
            <xdr:cNvPr id="4540" name="Check Box 444" hidden="1">
              <a:extLst>
                <a:ext uri="{63B3BB69-23CF-44E3-9099-C40C66FF867C}">
                  <a14:compatExt spid="_x0000_s4540"/>
                </a:ext>
                <a:ext uri="{FF2B5EF4-FFF2-40B4-BE49-F238E27FC236}">
                  <a16:creationId xmlns:a16="http://schemas.microsoft.com/office/drawing/2014/main" id="{00000000-0008-0000-0400-0000B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163</xdr:row>
          <xdr:rowOff>238125</xdr:rowOff>
        </xdr:from>
        <xdr:to>
          <xdr:col>19</xdr:col>
          <xdr:colOff>514350</xdr:colOff>
          <xdr:row>164</xdr:row>
          <xdr:rowOff>228600</xdr:rowOff>
        </xdr:to>
        <xdr:sp macro="" textlink="">
          <xdr:nvSpPr>
            <xdr:cNvPr id="4541" name="Check Box 445" hidden="1">
              <a:extLst>
                <a:ext uri="{63B3BB69-23CF-44E3-9099-C40C66FF867C}">
                  <a14:compatExt spid="_x0000_s4541"/>
                </a:ext>
                <a:ext uri="{FF2B5EF4-FFF2-40B4-BE49-F238E27FC236}">
                  <a16:creationId xmlns:a16="http://schemas.microsoft.com/office/drawing/2014/main" id="{00000000-0008-0000-0400-0000B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61</xdr:row>
          <xdr:rowOff>9525</xdr:rowOff>
        </xdr:from>
        <xdr:to>
          <xdr:col>19</xdr:col>
          <xdr:colOff>514350</xdr:colOff>
          <xdr:row>62</xdr:row>
          <xdr:rowOff>0</xdr:rowOff>
        </xdr:to>
        <xdr:sp macro="" textlink="">
          <xdr:nvSpPr>
            <xdr:cNvPr id="4542" name="Check Box 446" hidden="1">
              <a:extLst>
                <a:ext uri="{63B3BB69-23CF-44E3-9099-C40C66FF867C}">
                  <a14:compatExt spid="_x0000_s4542"/>
                </a:ext>
                <a:ext uri="{FF2B5EF4-FFF2-40B4-BE49-F238E27FC236}">
                  <a16:creationId xmlns:a16="http://schemas.microsoft.com/office/drawing/2014/main" id="{00000000-0008-0000-0400-0000B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185</xdr:row>
          <xdr:rowOff>228600</xdr:rowOff>
        </xdr:from>
        <xdr:to>
          <xdr:col>19</xdr:col>
          <xdr:colOff>495300</xdr:colOff>
          <xdr:row>186</xdr:row>
          <xdr:rowOff>209550</xdr:rowOff>
        </xdr:to>
        <xdr:sp macro="" textlink="">
          <xdr:nvSpPr>
            <xdr:cNvPr id="4543" name="Check Box 447" hidden="1">
              <a:extLst>
                <a:ext uri="{63B3BB69-23CF-44E3-9099-C40C66FF867C}">
                  <a14:compatExt spid="_x0000_s4543"/>
                </a:ext>
                <a:ext uri="{FF2B5EF4-FFF2-40B4-BE49-F238E27FC236}">
                  <a16:creationId xmlns:a16="http://schemas.microsoft.com/office/drawing/2014/main" id="{00000000-0008-0000-0400-0000B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164</xdr:row>
          <xdr:rowOff>238125</xdr:rowOff>
        </xdr:from>
        <xdr:to>
          <xdr:col>19</xdr:col>
          <xdr:colOff>514350</xdr:colOff>
          <xdr:row>165</xdr:row>
          <xdr:rowOff>228600</xdr:rowOff>
        </xdr:to>
        <xdr:sp macro="" textlink="">
          <xdr:nvSpPr>
            <xdr:cNvPr id="4544" name="Check Box 448" hidden="1">
              <a:extLst>
                <a:ext uri="{63B3BB69-23CF-44E3-9099-C40C66FF867C}">
                  <a14:compatExt spid="_x0000_s4544"/>
                </a:ext>
                <a:ext uri="{FF2B5EF4-FFF2-40B4-BE49-F238E27FC236}">
                  <a16:creationId xmlns:a16="http://schemas.microsoft.com/office/drawing/2014/main" id="{00000000-0008-0000-0400-0000C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62</xdr:row>
          <xdr:rowOff>9525</xdr:rowOff>
        </xdr:from>
        <xdr:to>
          <xdr:col>19</xdr:col>
          <xdr:colOff>514350</xdr:colOff>
          <xdr:row>63</xdr:row>
          <xdr:rowOff>0</xdr:rowOff>
        </xdr:to>
        <xdr:sp macro="" textlink="">
          <xdr:nvSpPr>
            <xdr:cNvPr id="4545" name="Check Box 449" hidden="1">
              <a:extLst>
                <a:ext uri="{63B3BB69-23CF-44E3-9099-C40C66FF867C}">
                  <a14:compatExt spid="_x0000_s4545"/>
                </a:ext>
                <a:ext uri="{FF2B5EF4-FFF2-40B4-BE49-F238E27FC236}">
                  <a16:creationId xmlns:a16="http://schemas.microsoft.com/office/drawing/2014/main" id="{00000000-0008-0000-0400-0000C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186</xdr:row>
          <xdr:rowOff>228600</xdr:rowOff>
        </xdr:from>
        <xdr:to>
          <xdr:col>19</xdr:col>
          <xdr:colOff>495300</xdr:colOff>
          <xdr:row>187</xdr:row>
          <xdr:rowOff>209550</xdr:rowOff>
        </xdr:to>
        <xdr:sp macro="" textlink="">
          <xdr:nvSpPr>
            <xdr:cNvPr id="4546" name="Check Box 450" hidden="1">
              <a:extLst>
                <a:ext uri="{63B3BB69-23CF-44E3-9099-C40C66FF867C}">
                  <a14:compatExt spid="_x0000_s4546"/>
                </a:ext>
                <a:ext uri="{FF2B5EF4-FFF2-40B4-BE49-F238E27FC236}">
                  <a16:creationId xmlns:a16="http://schemas.microsoft.com/office/drawing/2014/main" id="{00000000-0008-0000-0400-0000C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165</xdr:row>
          <xdr:rowOff>238125</xdr:rowOff>
        </xdr:from>
        <xdr:to>
          <xdr:col>19</xdr:col>
          <xdr:colOff>514350</xdr:colOff>
          <xdr:row>166</xdr:row>
          <xdr:rowOff>228600</xdr:rowOff>
        </xdr:to>
        <xdr:sp macro="" textlink="">
          <xdr:nvSpPr>
            <xdr:cNvPr id="4547" name="Check Box 451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00000000-0008-0000-0400-0000C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63</xdr:row>
          <xdr:rowOff>9525</xdr:rowOff>
        </xdr:from>
        <xdr:to>
          <xdr:col>19</xdr:col>
          <xdr:colOff>514350</xdr:colOff>
          <xdr:row>64</xdr:row>
          <xdr:rowOff>0</xdr:rowOff>
        </xdr:to>
        <xdr:sp macro="" textlink="">
          <xdr:nvSpPr>
            <xdr:cNvPr id="4548" name="Check Box 452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00000000-0008-0000-0400-0000C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187</xdr:row>
          <xdr:rowOff>228600</xdr:rowOff>
        </xdr:from>
        <xdr:to>
          <xdr:col>19</xdr:col>
          <xdr:colOff>495300</xdr:colOff>
          <xdr:row>188</xdr:row>
          <xdr:rowOff>209550</xdr:rowOff>
        </xdr:to>
        <xdr:sp macro="" textlink="">
          <xdr:nvSpPr>
            <xdr:cNvPr id="4549" name="Check Box 453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00000000-0008-0000-0400-0000C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166</xdr:row>
          <xdr:rowOff>238125</xdr:rowOff>
        </xdr:from>
        <xdr:to>
          <xdr:col>19</xdr:col>
          <xdr:colOff>514350</xdr:colOff>
          <xdr:row>167</xdr:row>
          <xdr:rowOff>228600</xdr:rowOff>
        </xdr:to>
        <xdr:sp macro="" textlink="">
          <xdr:nvSpPr>
            <xdr:cNvPr id="4550" name="Check Box 454" hidden="1">
              <a:extLst>
                <a:ext uri="{63B3BB69-23CF-44E3-9099-C40C66FF867C}">
                  <a14:compatExt spid="_x0000_s4550"/>
                </a:ext>
                <a:ext uri="{FF2B5EF4-FFF2-40B4-BE49-F238E27FC236}">
                  <a16:creationId xmlns:a16="http://schemas.microsoft.com/office/drawing/2014/main" id="{00000000-0008-0000-0400-0000C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64</xdr:row>
          <xdr:rowOff>9525</xdr:rowOff>
        </xdr:from>
        <xdr:to>
          <xdr:col>19</xdr:col>
          <xdr:colOff>514350</xdr:colOff>
          <xdr:row>65</xdr:row>
          <xdr:rowOff>0</xdr:rowOff>
        </xdr:to>
        <xdr:sp macro="" textlink="">
          <xdr:nvSpPr>
            <xdr:cNvPr id="4551" name="Check Box 455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0000000-0008-0000-0400-0000C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188</xdr:row>
          <xdr:rowOff>228600</xdr:rowOff>
        </xdr:from>
        <xdr:to>
          <xdr:col>19</xdr:col>
          <xdr:colOff>495300</xdr:colOff>
          <xdr:row>189</xdr:row>
          <xdr:rowOff>209550</xdr:rowOff>
        </xdr:to>
        <xdr:sp macro="" textlink="">
          <xdr:nvSpPr>
            <xdr:cNvPr id="4552" name="Check Box 456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00000000-0008-0000-0400-0000C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169</xdr:row>
          <xdr:rowOff>38100</xdr:rowOff>
        </xdr:from>
        <xdr:to>
          <xdr:col>19</xdr:col>
          <xdr:colOff>514350</xdr:colOff>
          <xdr:row>170</xdr:row>
          <xdr:rowOff>19050</xdr:rowOff>
        </xdr:to>
        <xdr:sp macro="" textlink="">
          <xdr:nvSpPr>
            <xdr:cNvPr id="4553" name="Check Box 457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0000000-0008-0000-0400-0000C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65</xdr:row>
          <xdr:rowOff>9525</xdr:rowOff>
        </xdr:from>
        <xdr:to>
          <xdr:col>19</xdr:col>
          <xdr:colOff>514350</xdr:colOff>
          <xdr:row>66</xdr:row>
          <xdr:rowOff>0</xdr:rowOff>
        </xdr:to>
        <xdr:sp macro="" textlink="">
          <xdr:nvSpPr>
            <xdr:cNvPr id="4554" name="Check Box 458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00000000-0008-0000-0400-0000C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191</xdr:row>
          <xdr:rowOff>9525</xdr:rowOff>
        </xdr:from>
        <xdr:to>
          <xdr:col>19</xdr:col>
          <xdr:colOff>514350</xdr:colOff>
          <xdr:row>191</xdr:row>
          <xdr:rowOff>238125</xdr:rowOff>
        </xdr:to>
        <xdr:sp macro="" textlink="">
          <xdr:nvSpPr>
            <xdr:cNvPr id="4556" name="Check Box 460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00000000-0008-0000-0400-0000C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66</xdr:row>
          <xdr:rowOff>9525</xdr:rowOff>
        </xdr:from>
        <xdr:to>
          <xdr:col>19</xdr:col>
          <xdr:colOff>514350</xdr:colOff>
          <xdr:row>67</xdr:row>
          <xdr:rowOff>0</xdr:rowOff>
        </xdr:to>
        <xdr:sp macro="" textlink="">
          <xdr:nvSpPr>
            <xdr:cNvPr id="4557" name="Check Box 461" hidden="1">
              <a:extLst>
                <a:ext uri="{63B3BB69-23CF-44E3-9099-C40C66FF867C}">
                  <a14:compatExt spid="_x0000_s4557"/>
                </a:ext>
                <a:ext uri="{FF2B5EF4-FFF2-40B4-BE49-F238E27FC236}">
                  <a16:creationId xmlns:a16="http://schemas.microsoft.com/office/drawing/2014/main" id="{00000000-0008-0000-0400-0000C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192</xdr:row>
          <xdr:rowOff>9525</xdr:rowOff>
        </xdr:from>
        <xdr:to>
          <xdr:col>19</xdr:col>
          <xdr:colOff>514350</xdr:colOff>
          <xdr:row>192</xdr:row>
          <xdr:rowOff>238125</xdr:rowOff>
        </xdr:to>
        <xdr:sp macro="" textlink="">
          <xdr:nvSpPr>
            <xdr:cNvPr id="4559" name="Check Box 463" hidden="1">
              <a:extLst>
                <a:ext uri="{63B3BB69-23CF-44E3-9099-C40C66FF867C}">
                  <a14:compatExt spid="_x0000_s4559"/>
                </a:ext>
                <a:ext uri="{FF2B5EF4-FFF2-40B4-BE49-F238E27FC236}">
                  <a16:creationId xmlns:a16="http://schemas.microsoft.com/office/drawing/2014/main" id="{00000000-0008-0000-0400-0000C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67</xdr:row>
          <xdr:rowOff>9525</xdr:rowOff>
        </xdr:from>
        <xdr:to>
          <xdr:col>19</xdr:col>
          <xdr:colOff>514350</xdr:colOff>
          <xdr:row>68</xdr:row>
          <xdr:rowOff>0</xdr:rowOff>
        </xdr:to>
        <xdr:sp macro="" textlink="">
          <xdr:nvSpPr>
            <xdr:cNvPr id="4560" name="Check Box 464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00000000-0008-0000-0400-0000D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193</xdr:row>
          <xdr:rowOff>9525</xdr:rowOff>
        </xdr:from>
        <xdr:to>
          <xdr:col>19</xdr:col>
          <xdr:colOff>514350</xdr:colOff>
          <xdr:row>193</xdr:row>
          <xdr:rowOff>238125</xdr:rowOff>
        </xdr:to>
        <xdr:sp macro="" textlink="">
          <xdr:nvSpPr>
            <xdr:cNvPr id="4562" name="Check Box 466" hidden="1">
              <a:extLst>
                <a:ext uri="{63B3BB69-23CF-44E3-9099-C40C66FF867C}">
                  <a14:compatExt spid="_x0000_s4562"/>
                </a:ext>
                <a:ext uri="{FF2B5EF4-FFF2-40B4-BE49-F238E27FC236}">
                  <a16:creationId xmlns:a16="http://schemas.microsoft.com/office/drawing/2014/main" id="{00000000-0008-0000-0400-0000D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68</xdr:row>
          <xdr:rowOff>9525</xdr:rowOff>
        </xdr:from>
        <xdr:to>
          <xdr:col>19</xdr:col>
          <xdr:colOff>514350</xdr:colOff>
          <xdr:row>69</xdr:row>
          <xdr:rowOff>0</xdr:rowOff>
        </xdr:to>
        <xdr:sp macro="" textlink="">
          <xdr:nvSpPr>
            <xdr:cNvPr id="4563" name="Check Box 467" hidden="1">
              <a:extLst>
                <a:ext uri="{63B3BB69-23CF-44E3-9099-C40C66FF867C}">
                  <a14:compatExt spid="_x0000_s4563"/>
                </a:ext>
                <a:ext uri="{FF2B5EF4-FFF2-40B4-BE49-F238E27FC236}">
                  <a16:creationId xmlns:a16="http://schemas.microsoft.com/office/drawing/2014/main" id="{00000000-0008-0000-0400-0000D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194</xdr:row>
          <xdr:rowOff>9525</xdr:rowOff>
        </xdr:from>
        <xdr:to>
          <xdr:col>19</xdr:col>
          <xdr:colOff>514350</xdr:colOff>
          <xdr:row>194</xdr:row>
          <xdr:rowOff>238125</xdr:rowOff>
        </xdr:to>
        <xdr:sp macro="" textlink="">
          <xdr:nvSpPr>
            <xdr:cNvPr id="4565" name="Check Box 469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00000000-0008-0000-0400-0000D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69</xdr:row>
          <xdr:rowOff>9525</xdr:rowOff>
        </xdr:from>
        <xdr:to>
          <xdr:col>19</xdr:col>
          <xdr:colOff>514350</xdr:colOff>
          <xdr:row>70</xdr:row>
          <xdr:rowOff>0</xdr:rowOff>
        </xdr:to>
        <xdr:sp macro="" textlink="">
          <xdr:nvSpPr>
            <xdr:cNvPr id="4566" name="Check Box 470" hidden="1">
              <a:extLst>
                <a:ext uri="{63B3BB69-23CF-44E3-9099-C40C66FF867C}">
                  <a14:compatExt spid="_x0000_s4566"/>
                </a:ext>
                <a:ext uri="{FF2B5EF4-FFF2-40B4-BE49-F238E27FC236}">
                  <a16:creationId xmlns:a16="http://schemas.microsoft.com/office/drawing/2014/main" id="{00000000-0008-0000-0400-0000D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195</xdr:row>
          <xdr:rowOff>9525</xdr:rowOff>
        </xdr:from>
        <xdr:to>
          <xdr:col>19</xdr:col>
          <xdr:colOff>514350</xdr:colOff>
          <xdr:row>195</xdr:row>
          <xdr:rowOff>238125</xdr:rowOff>
        </xdr:to>
        <xdr:sp macro="" textlink="">
          <xdr:nvSpPr>
            <xdr:cNvPr id="4568" name="Check Box 472" hidden="1">
              <a:extLst>
                <a:ext uri="{63B3BB69-23CF-44E3-9099-C40C66FF867C}">
                  <a14:compatExt spid="_x0000_s4568"/>
                </a:ext>
                <a:ext uri="{FF2B5EF4-FFF2-40B4-BE49-F238E27FC236}">
                  <a16:creationId xmlns:a16="http://schemas.microsoft.com/office/drawing/2014/main" id="{00000000-0008-0000-0400-0000D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70</xdr:row>
          <xdr:rowOff>9525</xdr:rowOff>
        </xdr:from>
        <xdr:to>
          <xdr:col>19</xdr:col>
          <xdr:colOff>514350</xdr:colOff>
          <xdr:row>71</xdr:row>
          <xdr:rowOff>0</xdr:rowOff>
        </xdr:to>
        <xdr:sp macro="" textlink="">
          <xdr:nvSpPr>
            <xdr:cNvPr id="4569" name="Check Box 473" hidden="1">
              <a:extLst>
                <a:ext uri="{63B3BB69-23CF-44E3-9099-C40C66FF867C}">
                  <a14:compatExt spid="_x0000_s4569"/>
                </a:ext>
                <a:ext uri="{FF2B5EF4-FFF2-40B4-BE49-F238E27FC236}">
                  <a16:creationId xmlns:a16="http://schemas.microsoft.com/office/drawing/2014/main" id="{00000000-0008-0000-0400-0000D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196</xdr:row>
          <xdr:rowOff>9525</xdr:rowOff>
        </xdr:from>
        <xdr:to>
          <xdr:col>19</xdr:col>
          <xdr:colOff>514350</xdr:colOff>
          <xdr:row>196</xdr:row>
          <xdr:rowOff>238125</xdr:rowOff>
        </xdr:to>
        <xdr:sp macro="" textlink="">
          <xdr:nvSpPr>
            <xdr:cNvPr id="4571" name="Check Box 475" hidden="1">
              <a:extLst>
                <a:ext uri="{63B3BB69-23CF-44E3-9099-C40C66FF867C}">
                  <a14:compatExt spid="_x0000_s4571"/>
                </a:ext>
                <a:ext uri="{FF2B5EF4-FFF2-40B4-BE49-F238E27FC236}">
                  <a16:creationId xmlns:a16="http://schemas.microsoft.com/office/drawing/2014/main" id="{00000000-0008-0000-0400-0000D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71</xdr:row>
          <xdr:rowOff>9525</xdr:rowOff>
        </xdr:from>
        <xdr:to>
          <xdr:col>19</xdr:col>
          <xdr:colOff>514350</xdr:colOff>
          <xdr:row>72</xdr:row>
          <xdr:rowOff>0</xdr:rowOff>
        </xdr:to>
        <xdr:sp macro="" textlink="">
          <xdr:nvSpPr>
            <xdr:cNvPr id="4572" name="Check Box 476" hidden="1">
              <a:extLst>
                <a:ext uri="{63B3BB69-23CF-44E3-9099-C40C66FF867C}">
                  <a14:compatExt spid="_x0000_s4572"/>
                </a:ext>
                <a:ext uri="{FF2B5EF4-FFF2-40B4-BE49-F238E27FC236}">
                  <a16:creationId xmlns:a16="http://schemas.microsoft.com/office/drawing/2014/main" id="{00000000-0008-0000-0400-0000D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197</xdr:row>
          <xdr:rowOff>9525</xdr:rowOff>
        </xdr:from>
        <xdr:to>
          <xdr:col>19</xdr:col>
          <xdr:colOff>514350</xdr:colOff>
          <xdr:row>197</xdr:row>
          <xdr:rowOff>238125</xdr:rowOff>
        </xdr:to>
        <xdr:sp macro="" textlink="">
          <xdr:nvSpPr>
            <xdr:cNvPr id="4574" name="Check Box 478" hidden="1">
              <a:extLst>
                <a:ext uri="{63B3BB69-23CF-44E3-9099-C40C66FF867C}">
                  <a14:compatExt spid="_x0000_s4574"/>
                </a:ext>
                <a:ext uri="{FF2B5EF4-FFF2-40B4-BE49-F238E27FC236}">
                  <a16:creationId xmlns:a16="http://schemas.microsoft.com/office/drawing/2014/main" id="{00000000-0008-0000-0400-0000D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72</xdr:row>
          <xdr:rowOff>9525</xdr:rowOff>
        </xdr:from>
        <xdr:to>
          <xdr:col>19</xdr:col>
          <xdr:colOff>514350</xdr:colOff>
          <xdr:row>73</xdr:row>
          <xdr:rowOff>0</xdr:rowOff>
        </xdr:to>
        <xdr:sp macro="" textlink="">
          <xdr:nvSpPr>
            <xdr:cNvPr id="4575" name="Check Box 479" hidden="1">
              <a:extLst>
                <a:ext uri="{63B3BB69-23CF-44E3-9099-C40C66FF867C}">
                  <a14:compatExt spid="_x0000_s4575"/>
                </a:ext>
                <a:ext uri="{FF2B5EF4-FFF2-40B4-BE49-F238E27FC236}">
                  <a16:creationId xmlns:a16="http://schemas.microsoft.com/office/drawing/2014/main" id="{00000000-0008-0000-0400-0000D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198</xdr:row>
          <xdr:rowOff>9525</xdr:rowOff>
        </xdr:from>
        <xdr:to>
          <xdr:col>19</xdr:col>
          <xdr:colOff>514350</xdr:colOff>
          <xdr:row>198</xdr:row>
          <xdr:rowOff>238125</xdr:rowOff>
        </xdr:to>
        <xdr:sp macro="" textlink="">
          <xdr:nvSpPr>
            <xdr:cNvPr id="4577" name="Check Box 481" hidden="1">
              <a:extLst>
                <a:ext uri="{63B3BB69-23CF-44E3-9099-C40C66FF867C}">
                  <a14:compatExt spid="_x0000_s4577"/>
                </a:ext>
                <a:ext uri="{FF2B5EF4-FFF2-40B4-BE49-F238E27FC236}">
                  <a16:creationId xmlns:a16="http://schemas.microsoft.com/office/drawing/2014/main" id="{00000000-0008-0000-0400-0000E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73</xdr:row>
          <xdr:rowOff>9525</xdr:rowOff>
        </xdr:from>
        <xdr:to>
          <xdr:col>19</xdr:col>
          <xdr:colOff>514350</xdr:colOff>
          <xdr:row>74</xdr:row>
          <xdr:rowOff>0</xdr:rowOff>
        </xdr:to>
        <xdr:sp macro="" textlink="">
          <xdr:nvSpPr>
            <xdr:cNvPr id="4578" name="Check Box 482" hidden="1">
              <a:extLst>
                <a:ext uri="{63B3BB69-23CF-44E3-9099-C40C66FF867C}">
                  <a14:compatExt spid="_x0000_s4578"/>
                </a:ext>
                <a:ext uri="{FF2B5EF4-FFF2-40B4-BE49-F238E27FC236}">
                  <a16:creationId xmlns:a16="http://schemas.microsoft.com/office/drawing/2014/main" id="{00000000-0008-0000-0400-0000E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199</xdr:row>
          <xdr:rowOff>9525</xdr:rowOff>
        </xdr:from>
        <xdr:to>
          <xdr:col>19</xdr:col>
          <xdr:colOff>514350</xdr:colOff>
          <xdr:row>199</xdr:row>
          <xdr:rowOff>238125</xdr:rowOff>
        </xdr:to>
        <xdr:sp macro="" textlink="">
          <xdr:nvSpPr>
            <xdr:cNvPr id="4580" name="Check Box 484" hidden="1">
              <a:extLst>
                <a:ext uri="{63B3BB69-23CF-44E3-9099-C40C66FF867C}">
                  <a14:compatExt spid="_x0000_s4580"/>
                </a:ext>
                <a:ext uri="{FF2B5EF4-FFF2-40B4-BE49-F238E27FC236}">
                  <a16:creationId xmlns:a16="http://schemas.microsoft.com/office/drawing/2014/main" id="{00000000-0008-0000-0400-0000E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74</xdr:row>
          <xdr:rowOff>9525</xdr:rowOff>
        </xdr:from>
        <xdr:to>
          <xdr:col>19</xdr:col>
          <xdr:colOff>514350</xdr:colOff>
          <xdr:row>75</xdr:row>
          <xdr:rowOff>0</xdr:rowOff>
        </xdr:to>
        <xdr:sp macro="" textlink="">
          <xdr:nvSpPr>
            <xdr:cNvPr id="4581" name="Check Box 485" hidden="1">
              <a:extLst>
                <a:ext uri="{63B3BB69-23CF-44E3-9099-C40C66FF867C}">
                  <a14:compatExt spid="_x0000_s4581"/>
                </a:ext>
                <a:ext uri="{FF2B5EF4-FFF2-40B4-BE49-F238E27FC236}">
                  <a16:creationId xmlns:a16="http://schemas.microsoft.com/office/drawing/2014/main" id="{00000000-0008-0000-0400-0000E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200</xdr:row>
          <xdr:rowOff>9525</xdr:rowOff>
        </xdr:from>
        <xdr:to>
          <xdr:col>19</xdr:col>
          <xdr:colOff>514350</xdr:colOff>
          <xdr:row>200</xdr:row>
          <xdr:rowOff>238125</xdr:rowOff>
        </xdr:to>
        <xdr:sp macro="" textlink="">
          <xdr:nvSpPr>
            <xdr:cNvPr id="4583" name="Check Box 487" hidden="1">
              <a:extLst>
                <a:ext uri="{63B3BB69-23CF-44E3-9099-C40C66FF867C}">
                  <a14:compatExt spid="_x0000_s4583"/>
                </a:ext>
                <a:ext uri="{FF2B5EF4-FFF2-40B4-BE49-F238E27FC236}">
                  <a16:creationId xmlns:a16="http://schemas.microsoft.com/office/drawing/2014/main" id="{00000000-0008-0000-0400-0000E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75</xdr:row>
          <xdr:rowOff>9525</xdr:rowOff>
        </xdr:from>
        <xdr:to>
          <xdr:col>19</xdr:col>
          <xdr:colOff>514350</xdr:colOff>
          <xdr:row>76</xdr:row>
          <xdr:rowOff>0</xdr:rowOff>
        </xdr:to>
        <xdr:sp macro="" textlink="">
          <xdr:nvSpPr>
            <xdr:cNvPr id="4584" name="Check Box 488" hidden="1">
              <a:extLst>
                <a:ext uri="{63B3BB69-23CF-44E3-9099-C40C66FF867C}">
                  <a14:compatExt spid="_x0000_s4584"/>
                </a:ext>
                <a:ext uri="{FF2B5EF4-FFF2-40B4-BE49-F238E27FC236}">
                  <a16:creationId xmlns:a16="http://schemas.microsoft.com/office/drawing/2014/main" id="{00000000-0008-0000-0400-0000E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201</xdr:row>
          <xdr:rowOff>9525</xdr:rowOff>
        </xdr:from>
        <xdr:to>
          <xdr:col>19</xdr:col>
          <xdr:colOff>514350</xdr:colOff>
          <xdr:row>201</xdr:row>
          <xdr:rowOff>238125</xdr:rowOff>
        </xdr:to>
        <xdr:sp macro="" textlink="">
          <xdr:nvSpPr>
            <xdr:cNvPr id="4586" name="Check Box 490" hidden="1">
              <a:extLst>
                <a:ext uri="{63B3BB69-23CF-44E3-9099-C40C66FF867C}">
                  <a14:compatExt spid="_x0000_s4586"/>
                </a:ext>
                <a:ext uri="{FF2B5EF4-FFF2-40B4-BE49-F238E27FC236}">
                  <a16:creationId xmlns:a16="http://schemas.microsoft.com/office/drawing/2014/main" id="{00000000-0008-0000-0400-0000E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76</xdr:row>
          <xdr:rowOff>9525</xdr:rowOff>
        </xdr:from>
        <xdr:to>
          <xdr:col>19</xdr:col>
          <xdr:colOff>514350</xdr:colOff>
          <xdr:row>77</xdr:row>
          <xdr:rowOff>0</xdr:rowOff>
        </xdr:to>
        <xdr:sp macro="" textlink="">
          <xdr:nvSpPr>
            <xdr:cNvPr id="4587" name="Check Box 491" hidden="1">
              <a:extLst>
                <a:ext uri="{63B3BB69-23CF-44E3-9099-C40C66FF867C}">
                  <a14:compatExt spid="_x0000_s4587"/>
                </a:ext>
                <a:ext uri="{FF2B5EF4-FFF2-40B4-BE49-F238E27FC236}">
                  <a16:creationId xmlns:a16="http://schemas.microsoft.com/office/drawing/2014/main" id="{00000000-0008-0000-0400-0000E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202</xdr:row>
          <xdr:rowOff>9525</xdr:rowOff>
        </xdr:from>
        <xdr:to>
          <xdr:col>19</xdr:col>
          <xdr:colOff>514350</xdr:colOff>
          <xdr:row>202</xdr:row>
          <xdr:rowOff>238125</xdr:rowOff>
        </xdr:to>
        <xdr:sp macro="" textlink="">
          <xdr:nvSpPr>
            <xdr:cNvPr id="4589" name="Check Box 493" hidden="1">
              <a:extLst>
                <a:ext uri="{63B3BB69-23CF-44E3-9099-C40C66FF867C}">
                  <a14:compatExt spid="_x0000_s4589"/>
                </a:ext>
                <a:ext uri="{FF2B5EF4-FFF2-40B4-BE49-F238E27FC236}">
                  <a16:creationId xmlns:a16="http://schemas.microsoft.com/office/drawing/2014/main" id="{00000000-0008-0000-0400-0000E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77</xdr:row>
          <xdr:rowOff>9525</xdr:rowOff>
        </xdr:from>
        <xdr:to>
          <xdr:col>19</xdr:col>
          <xdr:colOff>514350</xdr:colOff>
          <xdr:row>78</xdr:row>
          <xdr:rowOff>0</xdr:rowOff>
        </xdr:to>
        <xdr:sp macro="" textlink="">
          <xdr:nvSpPr>
            <xdr:cNvPr id="4590" name="Check Box 494" hidden="1">
              <a:extLst>
                <a:ext uri="{63B3BB69-23CF-44E3-9099-C40C66FF867C}">
                  <a14:compatExt spid="_x0000_s4590"/>
                </a:ext>
                <a:ext uri="{FF2B5EF4-FFF2-40B4-BE49-F238E27FC236}">
                  <a16:creationId xmlns:a16="http://schemas.microsoft.com/office/drawing/2014/main" id="{00000000-0008-0000-0400-0000E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203</xdr:row>
          <xdr:rowOff>9525</xdr:rowOff>
        </xdr:from>
        <xdr:to>
          <xdr:col>19</xdr:col>
          <xdr:colOff>514350</xdr:colOff>
          <xdr:row>203</xdr:row>
          <xdr:rowOff>238125</xdr:rowOff>
        </xdr:to>
        <xdr:sp macro="" textlink="">
          <xdr:nvSpPr>
            <xdr:cNvPr id="4592" name="Check Box 496" hidden="1">
              <a:extLst>
                <a:ext uri="{63B3BB69-23CF-44E3-9099-C40C66FF867C}">
                  <a14:compatExt spid="_x0000_s4592"/>
                </a:ext>
                <a:ext uri="{FF2B5EF4-FFF2-40B4-BE49-F238E27FC236}">
                  <a16:creationId xmlns:a16="http://schemas.microsoft.com/office/drawing/2014/main" id="{00000000-0008-0000-0400-0000F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78</xdr:row>
          <xdr:rowOff>9525</xdr:rowOff>
        </xdr:from>
        <xdr:to>
          <xdr:col>19</xdr:col>
          <xdr:colOff>514350</xdr:colOff>
          <xdr:row>79</xdr:row>
          <xdr:rowOff>0</xdr:rowOff>
        </xdr:to>
        <xdr:sp macro="" textlink="">
          <xdr:nvSpPr>
            <xdr:cNvPr id="4593" name="Check Box 497" hidden="1">
              <a:extLst>
                <a:ext uri="{63B3BB69-23CF-44E3-9099-C40C66FF867C}">
                  <a14:compatExt spid="_x0000_s4593"/>
                </a:ext>
                <a:ext uri="{FF2B5EF4-FFF2-40B4-BE49-F238E27FC236}">
                  <a16:creationId xmlns:a16="http://schemas.microsoft.com/office/drawing/2014/main" id="{00000000-0008-0000-0400-0000F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204</xdr:row>
          <xdr:rowOff>9525</xdr:rowOff>
        </xdr:from>
        <xdr:to>
          <xdr:col>19</xdr:col>
          <xdr:colOff>514350</xdr:colOff>
          <xdr:row>204</xdr:row>
          <xdr:rowOff>238125</xdr:rowOff>
        </xdr:to>
        <xdr:sp macro="" textlink="">
          <xdr:nvSpPr>
            <xdr:cNvPr id="4595" name="Check Box 499" hidden="1">
              <a:extLst>
                <a:ext uri="{63B3BB69-23CF-44E3-9099-C40C66FF867C}">
                  <a14:compatExt spid="_x0000_s4595"/>
                </a:ext>
                <a:ext uri="{FF2B5EF4-FFF2-40B4-BE49-F238E27FC236}">
                  <a16:creationId xmlns:a16="http://schemas.microsoft.com/office/drawing/2014/main" id="{00000000-0008-0000-0400-0000F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79</xdr:row>
          <xdr:rowOff>9525</xdr:rowOff>
        </xdr:from>
        <xdr:to>
          <xdr:col>19</xdr:col>
          <xdr:colOff>514350</xdr:colOff>
          <xdr:row>80</xdr:row>
          <xdr:rowOff>0</xdr:rowOff>
        </xdr:to>
        <xdr:sp macro="" textlink="">
          <xdr:nvSpPr>
            <xdr:cNvPr id="4596" name="Check Box 500" hidden="1">
              <a:extLst>
                <a:ext uri="{63B3BB69-23CF-44E3-9099-C40C66FF867C}">
                  <a14:compatExt spid="_x0000_s4596"/>
                </a:ext>
                <a:ext uri="{FF2B5EF4-FFF2-40B4-BE49-F238E27FC236}">
                  <a16:creationId xmlns:a16="http://schemas.microsoft.com/office/drawing/2014/main" id="{00000000-0008-0000-0400-0000F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205</xdr:row>
          <xdr:rowOff>9525</xdr:rowOff>
        </xdr:from>
        <xdr:to>
          <xdr:col>19</xdr:col>
          <xdr:colOff>514350</xdr:colOff>
          <xdr:row>205</xdr:row>
          <xdr:rowOff>238125</xdr:rowOff>
        </xdr:to>
        <xdr:sp macro="" textlink="">
          <xdr:nvSpPr>
            <xdr:cNvPr id="4598" name="Check Box 502" hidden="1">
              <a:extLst>
                <a:ext uri="{63B3BB69-23CF-44E3-9099-C40C66FF867C}">
                  <a14:compatExt spid="_x0000_s4598"/>
                </a:ext>
                <a:ext uri="{FF2B5EF4-FFF2-40B4-BE49-F238E27FC236}">
                  <a16:creationId xmlns:a16="http://schemas.microsoft.com/office/drawing/2014/main" id="{00000000-0008-0000-0400-0000F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80</xdr:row>
          <xdr:rowOff>9525</xdr:rowOff>
        </xdr:from>
        <xdr:to>
          <xdr:col>19</xdr:col>
          <xdr:colOff>514350</xdr:colOff>
          <xdr:row>81</xdr:row>
          <xdr:rowOff>0</xdr:rowOff>
        </xdr:to>
        <xdr:sp macro="" textlink="">
          <xdr:nvSpPr>
            <xdr:cNvPr id="4599" name="Check Box 503" hidden="1">
              <a:extLst>
                <a:ext uri="{63B3BB69-23CF-44E3-9099-C40C66FF867C}">
                  <a14:compatExt spid="_x0000_s4599"/>
                </a:ext>
                <a:ext uri="{FF2B5EF4-FFF2-40B4-BE49-F238E27FC236}">
                  <a16:creationId xmlns:a16="http://schemas.microsoft.com/office/drawing/2014/main" id="{00000000-0008-0000-0400-0000F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206</xdr:row>
          <xdr:rowOff>9525</xdr:rowOff>
        </xdr:from>
        <xdr:to>
          <xdr:col>19</xdr:col>
          <xdr:colOff>514350</xdr:colOff>
          <xdr:row>206</xdr:row>
          <xdr:rowOff>238125</xdr:rowOff>
        </xdr:to>
        <xdr:sp macro="" textlink="">
          <xdr:nvSpPr>
            <xdr:cNvPr id="4601" name="Check Box 505" hidden="1">
              <a:extLst>
                <a:ext uri="{63B3BB69-23CF-44E3-9099-C40C66FF867C}">
                  <a14:compatExt spid="_x0000_s4601"/>
                </a:ext>
                <a:ext uri="{FF2B5EF4-FFF2-40B4-BE49-F238E27FC236}">
                  <a16:creationId xmlns:a16="http://schemas.microsoft.com/office/drawing/2014/main" id="{00000000-0008-0000-0400-0000F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81</xdr:row>
          <xdr:rowOff>9525</xdr:rowOff>
        </xdr:from>
        <xdr:to>
          <xdr:col>19</xdr:col>
          <xdr:colOff>514350</xdr:colOff>
          <xdr:row>82</xdr:row>
          <xdr:rowOff>0</xdr:rowOff>
        </xdr:to>
        <xdr:sp macro="" textlink="">
          <xdr:nvSpPr>
            <xdr:cNvPr id="4602" name="Check Box 506" hidden="1">
              <a:extLst>
                <a:ext uri="{63B3BB69-23CF-44E3-9099-C40C66FF867C}">
                  <a14:compatExt spid="_x0000_s4602"/>
                </a:ext>
                <a:ext uri="{FF2B5EF4-FFF2-40B4-BE49-F238E27FC236}">
                  <a16:creationId xmlns:a16="http://schemas.microsoft.com/office/drawing/2014/main" id="{00000000-0008-0000-0400-0000F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207</xdr:row>
          <xdr:rowOff>9525</xdr:rowOff>
        </xdr:from>
        <xdr:to>
          <xdr:col>19</xdr:col>
          <xdr:colOff>514350</xdr:colOff>
          <xdr:row>207</xdr:row>
          <xdr:rowOff>238125</xdr:rowOff>
        </xdr:to>
        <xdr:sp macro="" textlink="">
          <xdr:nvSpPr>
            <xdr:cNvPr id="4604" name="Check Box 508" hidden="1">
              <a:extLst>
                <a:ext uri="{63B3BB69-23CF-44E3-9099-C40C66FF867C}">
                  <a14:compatExt spid="_x0000_s4604"/>
                </a:ext>
                <a:ext uri="{FF2B5EF4-FFF2-40B4-BE49-F238E27FC236}">
                  <a16:creationId xmlns:a16="http://schemas.microsoft.com/office/drawing/2014/main" id="{00000000-0008-0000-0400-0000F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82</xdr:row>
          <xdr:rowOff>9525</xdr:rowOff>
        </xdr:from>
        <xdr:to>
          <xdr:col>19</xdr:col>
          <xdr:colOff>514350</xdr:colOff>
          <xdr:row>83</xdr:row>
          <xdr:rowOff>0</xdr:rowOff>
        </xdr:to>
        <xdr:sp macro="" textlink="">
          <xdr:nvSpPr>
            <xdr:cNvPr id="4605" name="Check Box 509" hidden="1">
              <a:extLst>
                <a:ext uri="{63B3BB69-23CF-44E3-9099-C40C66FF867C}">
                  <a14:compatExt spid="_x0000_s4605"/>
                </a:ext>
                <a:ext uri="{FF2B5EF4-FFF2-40B4-BE49-F238E27FC236}">
                  <a16:creationId xmlns:a16="http://schemas.microsoft.com/office/drawing/2014/main" id="{00000000-0008-0000-0400-0000F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208</xdr:row>
          <xdr:rowOff>9525</xdr:rowOff>
        </xdr:from>
        <xdr:to>
          <xdr:col>19</xdr:col>
          <xdr:colOff>514350</xdr:colOff>
          <xdr:row>208</xdr:row>
          <xdr:rowOff>238125</xdr:rowOff>
        </xdr:to>
        <xdr:sp macro="" textlink="">
          <xdr:nvSpPr>
            <xdr:cNvPr id="4607" name="Check Box 511" hidden="1">
              <a:extLst>
                <a:ext uri="{63B3BB69-23CF-44E3-9099-C40C66FF867C}">
                  <a14:compatExt spid="_x0000_s4607"/>
                </a:ext>
                <a:ext uri="{FF2B5EF4-FFF2-40B4-BE49-F238E27FC236}">
                  <a16:creationId xmlns:a16="http://schemas.microsoft.com/office/drawing/2014/main" id="{00000000-0008-0000-0400-0000F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83</xdr:row>
          <xdr:rowOff>9525</xdr:rowOff>
        </xdr:from>
        <xdr:to>
          <xdr:col>19</xdr:col>
          <xdr:colOff>514350</xdr:colOff>
          <xdr:row>84</xdr:row>
          <xdr:rowOff>0</xdr:rowOff>
        </xdr:to>
        <xdr:sp macro="" textlink="">
          <xdr:nvSpPr>
            <xdr:cNvPr id="4608" name="Check Box 512" hidden="1">
              <a:extLst>
                <a:ext uri="{63B3BB69-23CF-44E3-9099-C40C66FF867C}">
                  <a14:compatExt spid="_x0000_s4608"/>
                </a:ext>
                <a:ext uri="{FF2B5EF4-FFF2-40B4-BE49-F238E27FC236}">
                  <a16:creationId xmlns:a16="http://schemas.microsoft.com/office/drawing/2014/main" id="{00000000-0008-0000-0400-00000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209</xdr:row>
          <xdr:rowOff>9525</xdr:rowOff>
        </xdr:from>
        <xdr:to>
          <xdr:col>19</xdr:col>
          <xdr:colOff>514350</xdr:colOff>
          <xdr:row>209</xdr:row>
          <xdr:rowOff>238125</xdr:rowOff>
        </xdr:to>
        <xdr:sp macro="" textlink="">
          <xdr:nvSpPr>
            <xdr:cNvPr id="4610" name="Check Box 514" hidden="1">
              <a:extLst>
                <a:ext uri="{63B3BB69-23CF-44E3-9099-C40C66FF867C}">
                  <a14:compatExt spid="_x0000_s4610"/>
                </a:ext>
                <a:ext uri="{FF2B5EF4-FFF2-40B4-BE49-F238E27FC236}">
                  <a16:creationId xmlns:a16="http://schemas.microsoft.com/office/drawing/2014/main" id="{00000000-0008-0000-0400-00000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84</xdr:row>
          <xdr:rowOff>9525</xdr:rowOff>
        </xdr:from>
        <xdr:to>
          <xdr:col>19</xdr:col>
          <xdr:colOff>514350</xdr:colOff>
          <xdr:row>85</xdr:row>
          <xdr:rowOff>0</xdr:rowOff>
        </xdr:to>
        <xdr:sp macro="" textlink="">
          <xdr:nvSpPr>
            <xdr:cNvPr id="4611" name="Check Box 515" hidden="1">
              <a:extLst>
                <a:ext uri="{63B3BB69-23CF-44E3-9099-C40C66FF867C}">
                  <a14:compatExt spid="_x0000_s4611"/>
                </a:ext>
                <a:ext uri="{FF2B5EF4-FFF2-40B4-BE49-F238E27FC236}">
                  <a16:creationId xmlns:a16="http://schemas.microsoft.com/office/drawing/2014/main" id="{00000000-0008-0000-0400-00000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210</xdr:row>
          <xdr:rowOff>9525</xdr:rowOff>
        </xdr:from>
        <xdr:to>
          <xdr:col>19</xdr:col>
          <xdr:colOff>514350</xdr:colOff>
          <xdr:row>210</xdr:row>
          <xdr:rowOff>238125</xdr:rowOff>
        </xdr:to>
        <xdr:sp macro="" textlink="">
          <xdr:nvSpPr>
            <xdr:cNvPr id="4613" name="Check Box 517" hidden="1">
              <a:extLst>
                <a:ext uri="{63B3BB69-23CF-44E3-9099-C40C66FF867C}">
                  <a14:compatExt spid="_x0000_s4613"/>
                </a:ext>
                <a:ext uri="{FF2B5EF4-FFF2-40B4-BE49-F238E27FC236}">
                  <a16:creationId xmlns:a16="http://schemas.microsoft.com/office/drawing/2014/main" id="{00000000-0008-0000-0400-00000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85</xdr:row>
          <xdr:rowOff>9525</xdr:rowOff>
        </xdr:from>
        <xdr:to>
          <xdr:col>19</xdr:col>
          <xdr:colOff>514350</xdr:colOff>
          <xdr:row>86</xdr:row>
          <xdr:rowOff>0</xdr:rowOff>
        </xdr:to>
        <xdr:sp macro="" textlink="">
          <xdr:nvSpPr>
            <xdr:cNvPr id="4614" name="Check Box 518" hidden="1">
              <a:extLst>
                <a:ext uri="{63B3BB69-23CF-44E3-9099-C40C66FF867C}">
                  <a14:compatExt spid="_x0000_s4614"/>
                </a:ext>
                <a:ext uri="{FF2B5EF4-FFF2-40B4-BE49-F238E27FC236}">
                  <a16:creationId xmlns:a16="http://schemas.microsoft.com/office/drawing/2014/main" id="{00000000-0008-0000-0400-00000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211</xdr:row>
          <xdr:rowOff>9525</xdr:rowOff>
        </xdr:from>
        <xdr:to>
          <xdr:col>19</xdr:col>
          <xdr:colOff>514350</xdr:colOff>
          <xdr:row>211</xdr:row>
          <xdr:rowOff>238125</xdr:rowOff>
        </xdr:to>
        <xdr:sp macro="" textlink="">
          <xdr:nvSpPr>
            <xdr:cNvPr id="4616" name="Check Box 520" hidden="1">
              <a:extLst>
                <a:ext uri="{63B3BB69-23CF-44E3-9099-C40C66FF867C}">
                  <a14:compatExt spid="_x0000_s4616"/>
                </a:ext>
                <a:ext uri="{FF2B5EF4-FFF2-40B4-BE49-F238E27FC236}">
                  <a16:creationId xmlns:a16="http://schemas.microsoft.com/office/drawing/2014/main" id="{00000000-0008-0000-0400-00000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86</xdr:row>
          <xdr:rowOff>9525</xdr:rowOff>
        </xdr:from>
        <xdr:to>
          <xdr:col>19</xdr:col>
          <xdr:colOff>514350</xdr:colOff>
          <xdr:row>87</xdr:row>
          <xdr:rowOff>0</xdr:rowOff>
        </xdr:to>
        <xdr:sp macro="" textlink="">
          <xdr:nvSpPr>
            <xdr:cNvPr id="4617" name="Check Box 521" hidden="1">
              <a:extLst>
                <a:ext uri="{63B3BB69-23CF-44E3-9099-C40C66FF867C}">
                  <a14:compatExt spid="_x0000_s4617"/>
                </a:ext>
                <a:ext uri="{FF2B5EF4-FFF2-40B4-BE49-F238E27FC236}">
                  <a16:creationId xmlns:a16="http://schemas.microsoft.com/office/drawing/2014/main" id="{00000000-0008-0000-0400-00000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212</xdr:row>
          <xdr:rowOff>9525</xdr:rowOff>
        </xdr:from>
        <xdr:to>
          <xdr:col>19</xdr:col>
          <xdr:colOff>514350</xdr:colOff>
          <xdr:row>212</xdr:row>
          <xdr:rowOff>238125</xdr:rowOff>
        </xdr:to>
        <xdr:sp macro="" textlink="">
          <xdr:nvSpPr>
            <xdr:cNvPr id="4619" name="Check Box 523" hidden="1">
              <a:extLst>
                <a:ext uri="{63B3BB69-23CF-44E3-9099-C40C66FF867C}">
                  <a14:compatExt spid="_x0000_s4619"/>
                </a:ext>
                <a:ext uri="{FF2B5EF4-FFF2-40B4-BE49-F238E27FC236}">
                  <a16:creationId xmlns:a16="http://schemas.microsoft.com/office/drawing/2014/main" id="{00000000-0008-0000-0400-00000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87</xdr:row>
          <xdr:rowOff>9525</xdr:rowOff>
        </xdr:from>
        <xdr:to>
          <xdr:col>19</xdr:col>
          <xdr:colOff>514350</xdr:colOff>
          <xdr:row>88</xdr:row>
          <xdr:rowOff>0</xdr:rowOff>
        </xdr:to>
        <xdr:sp macro="" textlink="">
          <xdr:nvSpPr>
            <xdr:cNvPr id="4620" name="Check Box 524" hidden="1">
              <a:extLst>
                <a:ext uri="{63B3BB69-23CF-44E3-9099-C40C66FF867C}">
                  <a14:compatExt spid="_x0000_s4620"/>
                </a:ext>
                <a:ext uri="{FF2B5EF4-FFF2-40B4-BE49-F238E27FC236}">
                  <a16:creationId xmlns:a16="http://schemas.microsoft.com/office/drawing/2014/main" id="{00000000-0008-0000-0400-00000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213</xdr:row>
          <xdr:rowOff>9525</xdr:rowOff>
        </xdr:from>
        <xdr:to>
          <xdr:col>19</xdr:col>
          <xdr:colOff>514350</xdr:colOff>
          <xdr:row>213</xdr:row>
          <xdr:rowOff>238125</xdr:rowOff>
        </xdr:to>
        <xdr:sp macro="" textlink="">
          <xdr:nvSpPr>
            <xdr:cNvPr id="4622" name="Check Box 526" hidden="1">
              <a:extLst>
                <a:ext uri="{63B3BB69-23CF-44E3-9099-C40C66FF867C}">
                  <a14:compatExt spid="_x0000_s4622"/>
                </a:ext>
                <a:ext uri="{FF2B5EF4-FFF2-40B4-BE49-F238E27FC236}">
                  <a16:creationId xmlns:a16="http://schemas.microsoft.com/office/drawing/2014/main" id="{00000000-0008-0000-0400-00000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88</xdr:row>
          <xdr:rowOff>9525</xdr:rowOff>
        </xdr:from>
        <xdr:to>
          <xdr:col>19</xdr:col>
          <xdr:colOff>514350</xdr:colOff>
          <xdr:row>89</xdr:row>
          <xdr:rowOff>0</xdr:rowOff>
        </xdr:to>
        <xdr:sp macro="" textlink="">
          <xdr:nvSpPr>
            <xdr:cNvPr id="4623" name="Check Box 527" hidden="1">
              <a:extLst>
                <a:ext uri="{63B3BB69-23CF-44E3-9099-C40C66FF867C}">
                  <a14:compatExt spid="_x0000_s4623"/>
                </a:ext>
                <a:ext uri="{FF2B5EF4-FFF2-40B4-BE49-F238E27FC236}">
                  <a16:creationId xmlns:a16="http://schemas.microsoft.com/office/drawing/2014/main" id="{00000000-0008-0000-0400-00000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214</xdr:row>
          <xdr:rowOff>9525</xdr:rowOff>
        </xdr:from>
        <xdr:to>
          <xdr:col>19</xdr:col>
          <xdr:colOff>514350</xdr:colOff>
          <xdr:row>214</xdr:row>
          <xdr:rowOff>238125</xdr:rowOff>
        </xdr:to>
        <xdr:sp macro="" textlink="">
          <xdr:nvSpPr>
            <xdr:cNvPr id="4625" name="Check Box 529" hidden="1">
              <a:extLst>
                <a:ext uri="{63B3BB69-23CF-44E3-9099-C40C66FF867C}">
                  <a14:compatExt spid="_x0000_s4625"/>
                </a:ext>
                <a:ext uri="{FF2B5EF4-FFF2-40B4-BE49-F238E27FC236}">
                  <a16:creationId xmlns:a16="http://schemas.microsoft.com/office/drawing/2014/main" id="{00000000-0008-0000-0400-00001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89</xdr:row>
          <xdr:rowOff>9525</xdr:rowOff>
        </xdr:from>
        <xdr:to>
          <xdr:col>19</xdr:col>
          <xdr:colOff>514350</xdr:colOff>
          <xdr:row>90</xdr:row>
          <xdr:rowOff>0</xdr:rowOff>
        </xdr:to>
        <xdr:sp macro="" textlink="">
          <xdr:nvSpPr>
            <xdr:cNvPr id="4626" name="Check Box 530" hidden="1">
              <a:extLst>
                <a:ext uri="{63B3BB69-23CF-44E3-9099-C40C66FF867C}">
                  <a14:compatExt spid="_x0000_s4626"/>
                </a:ext>
                <a:ext uri="{FF2B5EF4-FFF2-40B4-BE49-F238E27FC236}">
                  <a16:creationId xmlns:a16="http://schemas.microsoft.com/office/drawing/2014/main" id="{00000000-0008-0000-0400-00001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215</xdr:row>
          <xdr:rowOff>9525</xdr:rowOff>
        </xdr:from>
        <xdr:to>
          <xdr:col>19</xdr:col>
          <xdr:colOff>514350</xdr:colOff>
          <xdr:row>215</xdr:row>
          <xdr:rowOff>238125</xdr:rowOff>
        </xdr:to>
        <xdr:sp macro="" textlink="">
          <xdr:nvSpPr>
            <xdr:cNvPr id="4628" name="Check Box 532" hidden="1">
              <a:extLst>
                <a:ext uri="{63B3BB69-23CF-44E3-9099-C40C66FF867C}">
                  <a14:compatExt spid="_x0000_s4628"/>
                </a:ext>
                <a:ext uri="{FF2B5EF4-FFF2-40B4-BE49-F238E27FC236}">
                  <a16:creationId xmlns:a16="http://schemas.microsoft.com/office/drawing/2014/main" id="{00000000-0008-0000-0400-00001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90</xdr:row>
          <xdr:rowOff>9525</xdr:rowOff>
        </xdr:from>
        <xdr:to>
          <xdr:col>19</xdr:col>
          <xdr:colOff>514350</xdr:colOff>
          <xdr:row>91</xdr:row>
          <xdr:rowOff>0</xdr:rowOff>
        </xdr:to>
        <xdr:sp macro="" textlink="">
          <xdr:nvSpPr>
            <xdr:cNvPr id="4629" name="Check Box 533" hidden="1">
              <a:extLst>
                <a:ext uri="{63B3BB69-23CF-44E3-9099-C40C66FF867C}">
                  <a14:compatExt spid="_x0000_s4629"/>
                </a:ext>
                <a:ext uri="{FF2B5EF4-FFF2-40B4-BE49-F238E27FC236}">
                  <a16:creationId xmlns:a16="http://schemas.microsoft.com/office/drawing/2014/main" id="{00000000-0008-0000-0400-00001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216</xdr:row>
          <xdr:rowOff>9525</xdr:rowOff>
        </xdr:from>
        <xdr:to>
          <xdr:col>19</xdr:col>
          <xdr:colOff>514350</xdr:colOff>
          <xdr:row>216</xdr:row>
          <xdr:rowOff>238125</xdr:rowOff>
        </xdr:to>
        <xdr:sp macro="" textlink="">
          <xdr:nvSpPr>
            <xdr:cNvPr id="4631" name="Check Box 535" hidden="1">
              <a:extLst>
                <a:ext uri="{63B3BB69-23CF-44E3-9099-C40C66FF867C}">
                  <a14:compatExt spid="_x0000_s4631"/>
                </a:ext>
                <a:ext uri="{FF2B5EF4-FFF2-40B4-BE49-F238E27FC236}">
                  <a16:creationId xmlns:a16="http://schemas.microsoft.com/office/drawing/2014/main" id="{00000000-0008-0000-0400-00001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91</xdr:row>
          <xdr:rowOff>9525</xdr:rowOff>
        </xdr:from>
        <xdr:to>
          <xdr:col>19</xdr:col>
          <xdr:colOff>514350</xdr:colOff>
          <xdr:row>92</xdr:row>
          <xdr:rowOff>0</xdr:rowOff>
        </xdr:to>
        <xdr:sp macro="" textlink="">
          <xdr:nvSpPr>
            <xdr:cNvPr id="4632" name="Check Box 536" hidden="1">
              <a:extLst>
                <a:ext uri="{63B3BB69-23CF-44E3-9099-C40C66FF867C}">
                  <a14:compatExt spid="_x0000_s4632"/>
                </a:ext>
                <a:ext uri="{FF2B5EF4-FFF2-40B4-BE49-F238E27FC236}">
                  <a16:creationId xmlns:a16="http://schemas.microsoft.com/office/drawing/2014/main" id="{00000000-0008-0000-0400-00001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217</xdr:row>
          <xdr:rowOff>9525</xdr:rowOff>
        </xdr:from>
        <xdr:to>
          <xdr:col>19</xdr:col>
          <xdr:colOff>514350</xdr:colOff>
          <xdr:row>217</xdr:row>
          <xdr:rowOff>238125</xdr:rowOff>
        </xdr:to>
        <xdr:sp macro="" textlink="">
          <xdr:nvSpPr>
            <xdr:cNvPr id="4634" name="Check Box 538" hidden="1">
              <a:extLst>
                <a:ext uri="{63B3BB69-23CF-44E3-9099-C40C66FF867C}">
                  <a14:compatExt spid="_x0000_s4634"/>
                </a:ext>
                <a:ext uri="{FF2B5EF4-FFF2-40B4-BE49-F238E27FC236}">
                  <a16:creationId xmlns:a16="http://schemas.microsoft.com/office/drawing/2014/main" id="{00000000-0008-0000-0400-00001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92</xdr:row>
          <xdr:rowOff>9525</xdr:rowOff>
        </xdr:from>
        <xdr:to>
          <xdr:col>19</xdr:col>
          <xdr:colOff>514350</xdr:colOff>
          <xdr:row>93</xdr:row>
          <xdr:rowOff>0</xdr:rowOff>
        </xdr:to>
        <xdr:sp macro="" textlink="">
          <xdr:nvSpPr>
            <xdr:cNvPr id="4635" name="Check Box 539" hidden="1">
              <a:extLst>
                <a:ext uri="{63B3BB69-23CF-44E3-9099-C40C66FF867C}">
                  <a14:compatExt spid="_x0000_s4635"/>
                </a:ext>
                <a:ext uri="{FF2B5EF4-FFF2-40B4-BE49-F238E27FC236}">
                  <a16:creationId xmlns:a16="http://schemas.microsoft.com/office/drawing/2014/main" id="{00000000-0008-0000-0400-00001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218</xdr:row>
          <xdr:rowOff>9525</xdr:rowOff>
        </xdr:from>
        <xdr:to>
          <xdr:col>19</xdr:col>
          <xdr:colOff>514350</xdr:colOff>
          <xdr:row>218</xdr:row>
          <xdr:rowOff>238125</xdr:rowOff>
        </xdr:to>
        <xdr:sp macro="" textlink="">
          <xdr:nvSpPr>
            <xdr:cNvPr id="4637" name="Check Box 541" hidden="1">
              <a:extLst>
                <a:ext uri="{63B3BB69-23CF-44E3-9099-C40C66FF867C}">
                  <a14:compatExt spid="_x0000_s4637"/>
                </a:ext>
                <a:ext uri="{FF2B5EF4-FFF2-40B4-BE49-F238E27FC236}">
                  <a16:creationId xmlns:a16="http://schemas.microsoft.com/office/drawing/2014/main" id="{00000000-0008-0000-0400-00001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93</xdr:row>
          <xdr:rowOff>9525</xdr:rowOff>
        </xdr:from>
        <xdr:to>
          <xdr:col>19</xdr:col>
          <xdr:colOff>514350</xdr:colOff>
          <xdr:row>94</xdr:row>
          <xdr:rowOff>0</xdr:rowOff>
        </xdr:to>
        <xdr:sp macro="" textlink="">
          <xdr:nvSpPr>
            <xdr:cNvPr id="4638" name="Check Box 542" hidden="1">
              <a:extLst>
                <a:ext uri="{63B3BB69-23CF-44E3-9099-C40C66FF867C}">
                  <a14:compatExt spid="_x0000_s4638"/>
                </a:ext>
                <a:ext uri="{FF2B5EF4-FFF2-40B4-BE49-F238E27FC236}">
                  <a16:creationId xmlns:a16="http://schemas.microsoft.com/office/drawing/2014/main" id="{00000000-0008-0000-0400-00001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219</xdr:row>
          <xdr:rowOff>9525</xdr:rowOff>
        </xdr:from>
        <xdr:to>
          <xdr:col>19</xdr:col>
          <xdr:colOff>514350</xdr:colOff>
          <xdr:row>219</xdr:row>
          <xdr:rowOff>238125</xdr:rowOff>
        </xdr:to>
        <xdr:sp macro="" textlink="">
          <xdr:nvSpPr>
            <xdr:cNvPr id="4640" name="Check Box 544" hidden="1">
              <a:extLst>
                <a:ext uri="{63B3BB69-23CF-44E3-9099-C40C66FF867C}">
                  <a14:compatExt spid="_x0000_s4640"/>
                </a:ext>
                <a:ext uri="{FF2B5EF4-FFF2-40B4-BE49-F238E27FC236}">
                  <a16:creationId xmlns:a16="http://schemas.microsoft.com/office/drawing/2014/main" id="{00000000-0008-0000-0400-00002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94</xdr:row>
          <xdr:rowOff>9525</xdr:rowOff>
        </xdr:from>
        <xdr:to>
          <xdr:col>19</xdr:col>
          <xdr:colOff>514350</xdr:colOff>
          <xdr:row>95</xdr:row>
          <xdr:rowOff>0</xdr:rowOff>
        </xdr:to>
        <xdr:sp macro="" textlink="">
          <xdr:nvSpPr>
            <xdr:cNvPr id="4641" name="Check Box 545" hidden="1">
              <a:extLst>
                <a:ext uri="{63B3BB69-23CF-44E3-9099-C40C66FF867C}">
                  <a14:compatExt spid="_x0000_s4641"/>
                </a:ext>
                <a:ext uri="{FF2B5EF4-FFF2-40B4-BE49-F238E27FC236}">
                  <a16:creationId xmlns:a16="http://schemas.microsoft.com/office/drawing/2014/main" id="{00000000-0008-0000-0400-00002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220</xdr:row>
          <xdr:rowOff>9525</xdr:rowOff>
        </xdr:from>
        <xdr:to>
          <xdr:col>19</xdr:col>
          <xdr:colOff>514350</xdr:colOff>
          <xdr:row>220</xdr:row>
          <xdr:rowOff>238125</xdr:rowOff>
        </xdr:to>
        <xdr:sp macro="" textlink="">
          <xdr:nvSpPr>
            <xdr:cNvPr id="4643" name="Check Box 547" hidden="1">
              <a:extLst>
                <a:ext uri="{63B3BB69-23CF-44E3-9099-C40C66FF867C}">
                  <a14:compatExt spid="_x0000_s4643"/>
                </a:ext>
                <a:ext uri="{FF2B5EF4-FFF2-40B4-BE49-F238E27FC236}">
                  <a16:creationId xmlns:a16="http://schemas.microsoft.com/office/drawing/2014/main" id="{00000000-0008-0000-0400-00002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95</xdr:row>
          <xdr:rowOff>9525</xdr:rowOff>
        </xdr:from>
        <xdr:to>
          <xdr:col>19</xdr:col>
          <xdr:colOff>514350</xdr:colOff>
          <xdr:row>96</xdr:row>
          <xdr:rowOff>0</xdr:rowOff>
        </xdr:to>
        <xdr:sp macro="" textlink="">
          <xdr:nvSpPr>
            <xdr:cNvPr id="4644" name="Check Box 548" hidden="1">
              <a:extLst>
                <a:ext uri="{63B3BB69-23CF-44E3-9099-C40C66FF867C}">
                  <a14:compatExt spid="_x0000_s4644"/>
                </a:ext>
                <a:ext uri="{FF2B5EF4-FFF2-40B4-BE49-F238E27FC236}">
                  <a16:creationId xmlns:a16="http://schemas.microsoft.com/office/drawing/2014/main" id="{00000000-0008-0000-0400-00002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221</xdr:row>
          <xdr:rowOff>9525</xdr:rowOff>
        </xdr:from>
        <xdr:to>
          <xdr:col>19</xdr:col>
          <xdr:colOff>514350</xdr:colOff>
          <xdr:row>221</xdr:row>
          <xdr:rowOff>238125</xdr:rowOff>
        </xdr:to>
        <xdr:sp macro="" textlink="">
          <xdr:nvSpPr>
            <xdr:cNvPr id="4646" name="Check Box 550" hidden="1">
              <a:extLst>
                <a:ext uri="{63B3BB69-23CF-44E3-9099-C40C66FF867C}">
                  <a14:compatExt spid="_x0000_s4646"/>
                </a:ext>
                <a:ext uri="{FF2B5EF4-FFF2-40B4-BE49-F238E27FC236}">
                  <a16:creationId xmlns:a16="http://schemas.microsoft.com/office/drawing/2014/main" id="{00000000-0008-0000-0400-00002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96</xdr:row>
          <xdr:rowOff>9525</xdr:rowOff>
        </xdr:from>
        <xdr:to>
          <xdr:col>19</xdr:col>
          <xdr:colOff>514350</xdr:colOff>
          <xdr:row>97</xdr:row>
          <xdr:rowOff>0</xdr:rowOff>
        </xdr:to>
        <xdr:sp macro="" textlink="">
          <xdr:nvSpPr>
            <xdr:cNvPr id="4647" name="Check Box 551" hidden="1">
              <a:extLst>
                <a:ext uri="{63B3BB69-23CF-44E3-9099-C40C66FF867C}">
                  <a14:compatExt spid="_x0000_s4647"/>
                </a:ext>
                <a:ext uri="{FF2B5EF4-FFF2-40B4-BE49-F238E27FC236}">
                  <a16:creationId xmlns:a16="http://schemas.microsoft.com/office/drawing/2014/main" id="{00000000-0008-0000-0400-00002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221</xdr:row>
          <xdr:rowOff>238125</xdr:rowOff>
        </xdr:from>
        <xdr:to>
          <xdr:col>19</xdr:col>
          <xdr:colOff>514350</xdr:colOff>
          <xdr:row>222</xdr:row>
          <xdr:rowOff>228600</xdr:rowOff>
        </xdr:to>
        <xdr:sp macro="" textlink="">
          <xdr:nvSpPr>
            <xdr:cNvPr id="4649" name="Check Box 553" hidden="1">
              <a:extLst>
                <a:ext uri="{63B3BB69-23CF-44E3-9099-C40C66FF867C}">
                  <a14:compatExt spid="_x0000_s4649"/>
                </a:ext>
                <a:ext uri="{FF2B5EF4-FFF2-40B4-BE49-F238E27FC236}">
                  <a16:creationId xmlns:a16="http://schemas.microsoft.com/office/drawing/2014/main" id="{00000000-0008-0000-0400-00002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97</xdr:row>
          <xdr:rowOff>9525</xdr:rowOff>
        </xdr:from>
        <xdr:to>
          <xdr:col>19</xdr:col>
          <xdr:colOff>514350</xdr:colOff>
          <xdr:row>98</xdr:row>
          <xdr:rowOff>0</xdr:rowOff>
        </xdr:to>
        <xdr:sp macro="" textlink="">
          <xdr:nvSpPr>
            <xdr:cNvPr id="4650" name="Check Box 554" hidden="1">
              <a:extLst>
                <a:ext uri="{63B3BB69-23CF-44E3-9099-C40C66FF867C}">
                  <a14:compatExt spid="_x0000_s4650"/>
                </a:ext>
                <a:ext uri="{FF2B5EF4-FFF2-40B4-BE49-F238E27FC236}">
                  <a16:creationId xmlns:a16="http://schemas.microsoft.com/office/drawing/2014/main" id="{00000000-0008-0000-0400-00002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222</xdr:row>
          <xdr:rowOff>238125</xdr:rowOff>
        </xdr:from>
        <xdr:to>
          <xdr:col>19</xdr:col>
          <xdr:colOff>514350</xdr:colOff>
          <xdr:row>223</xdr:row>
          <xdr:rowOff>228600</xdr:rowOff>
        </xdr:to>
        <xdr:sp macro="" textlink="">
          <xdr:nvSpPr>
            <xdr:cNvPr id="4652" name="Check Box 556" hidden="1">
              <a:extLst>
                <a:ext uri="{63B3BB69-23CF-44E3-9099-C40C66FF867C}">
                  <a14:compatExt spid="_x0000_s4652"/>
                </a:ext>
                <a:ext uri="{FF2B5EF4-FFF2-40B4-BE49-F238E27FC236}">
                  <a16:creationId xmlns:a16="http://schemas.microsoft.com/office/drawing/2014/main" id="{00000000-0008-0000-0400-00002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98</xdr:row>
          <xdr:rowOff>9525</xdr:rowOff>
        </xdr:from>
        <xdr:to>
          <xdr:col>19</xdr:col>
          <xdr:colOff>514350</xdr:colOff>
          <xdr:row>99</xdr:row>
          <xdr:rowOff>0</xdr:rowOff>
        </xdr:to>
        <xdr:sp macro="" textlink="">
          <xdr:nvSpPr>
            <xdr:cNvPr id="4653" name="Check Box 557" hidden="1">
              <a:extLst>
                <a:ext uri="{63B3BB69-23CF-44E3-9099-C40C66FF867C}">
                  <a14:compatExt spid="_x0000_s4653"/>
                </a:ext>
                <a:ext uri="{FF2B5EF4-FFF2-40B4-BE49-F238E27FC236}">
                  <a16:creationId xmlns:a16="http://schemas.microsoft.com/office/drawing/2014/main" id="{00000000-0008-0000-0400-00002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223</xdr:row>
          <xdr:rowOff>238125</xdr:rowOff>
        </xdr:from>
        <xdr:to>
          <xdr:col>19</xdr:col>
          <xdr:colOff>514350</xdr:colOff>
          <xdr:row>224</xdr:row>
          <xdr:rowOff>228600</xdr:rowOff>
        </xdr:to>
        <xdr:sp macro="" textlink="">
          <xdr:nvSpPr>
            <xdr:cNvPr id="4655" name="Check Box 559" hidden="1">
              <a:extLst>
                <a:ext uri="{63B3BB69-23CF-44E3-9099-C40C66FF867C}">
                  <a14:compatExt spid="_x0000_s4655"/>
                </a:ext>
                <a:ext uri="{FF2B5EF4-FFF2-40B4-BE49-F238E27FC236}">
                  <a16:creationId xmlns:a16="http://schemas.microsoft.com/office/drawing/2014/main" id="{00000000-0008-0000-0400-00002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99</xdr:row>
          <xdr:rowOff>9525</xdr:rowOff>
        </xdr:from>
        <xdr:to>
          <xdr:col>19</xdr:col>
          <xdr:colOff>514350</xdr:colOff>
          <xdr:row>100</xdr:row>
          <xdr:rowOff>0</xdr:rowOff>
        </xdr:to>
        <xdr:sp macro="" textlink="">
          <xdr:nvSpPr>
            <xdr:cNvPr id="4656" name="Check Box 560" hidden="1">
              <a:extLst>
                <a:ext uri="{63B3BB69-23CF-44E3-9099-C40C66FF867C}">
                  <a14:compatExt spid="_x0000_s4656"/>
                </a:ext>
                <a:ext uri="{FF2B5EF4-FFF2-40B4-BE49-F238E27FC236}">
                  <a16:creationId xmlns:a16="http://schemas.microsoft.com/office/drawing/2014/main" id="{00000000-0008-0000-0400-00003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224</xdr:row>
          <xdr:rowOff>238125</xdr:rowOff>
        </xdr:from>
        <xdr:to>
          <xdr:col>19</xdr:col>
          <xdr:colOff>514350</xdr:colOff>
          <xdr:row>225</xdr:row>
          <xdr:rowOff>228600</xdr:rowOff>
        </xdr:to>
        <xdr:sp macro="" textlink="">
          <xdr:nvSpPr>
            <xdr:cNvPr id="4658" name="Check Box 562" hidden="1">
              <a:extLst>
                <a:ext uri="{63B3BB69-23CF-44E3-9099-C40C66FF867C}">
                  <a14:compatExt spid="_x0000_s4658"/>
                </a:ext>
                <a:ext uri="{FF2B5EF4-FFF2-40B4-BE49-F238E27FC236}">
                  <a16:creationId xmlns:a16="http://schemas.microsoft.com/office/drawing/2014/main" id="{00000000-0008-0000-0400-00003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100</xdr:row>
          <xdr:rowOff>9525</xdr:rowOff>
        </xdr:from>
        <xdr:to>
          <xdr:col>19</xdr:col>
          <xdr:colOff>514350</xdr:colOff>
          <xdr:row>101</xdr:row>
          <xdr:rowOff>0</xdr:rowOff>
        </xdr:to>
        <xdr:sp macro="" textlink="">
          <xdr:nvSpPr>
            <xdr:cNvPr id="4659" name="Check Box 563" hidden="1">
              <a:extLst>
                <a:ext uri="{63B3BB69-23CF-44E3-9099-C40C66FF867C}">
                  <a14:compatExt spid="_x0000_s4659"/>
                </a:ext>
                <a:ext uri="{FF2B5EF4-FFF2-40B4-BE49-F238E27FC236}">
                  <a16:creationId xmlns:a16="http://schemas.microsoft.com/office/drawing/2014/main" id="{00000000-0008-0000-0400-00003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225</xdr:row>
          <xdr:rowOff>238125</xdr:rowOff>
        </xdr:from>
        <xdr:to>
          <xdr:col>19</xdr:col>
          <xdr:colOff>514350</xdr:colOff>
          <xdr:row>226</xdr:row>
          <xdr:rowOff>228600</xdr:rowOff>
        </xdr:to>
        <xdr:sp macro="" textlink="">
          <xdr:nvSpPr>
            <xdr:cNvPr id="4661" name="Check Box 565" hidden="1">
              <a:extLst>
                <a:ext uri="{63B3BB69-23CF-44E3-9099-C40C66FF867C}">
                  <a14:compatExt spid="_x0000_s4661"/>
                </a:ext>
                <a:ext uri="{FF2B5EF4-FFF2-40B4-BE49-F238E27FC236}">
                  <a16:creationId xmlns:a16="http://schemas.microsoft.com/office/drawing/2014/main" id="{00000000-0008-0000-0400-00003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101</xdr:row>
          <xdr:rowOff>9525</xdr:rowOff>
        </xdr:from>
        <xdr:to>
          <xdr:col>19</xdr:col>
          <xdr:colOff>514350</xdr:colOff>
          <xdr:row>102</xdr:row>
          <xdr:rowOff>0</xdr:rowOff>
        </xdr:to>
        <xdr:sp macro="" textlink="">
          <xdr:nvSpPr>
            <xdr:cNvPr id="4662" name="Check Box 566" hidden="1">
              <a:extLst>
                <a:ext uri="{63B3BB69-23CF-44E3-9099-C40C66FF867C}">
                  <a14:compatExt spid="_x0000_s4662"/>
                </a:ext>
                <a:ext uri="{FF2B5EF4-FFF2-40B4-BE49-F238E27FC236}">
                  <a16:creationId xmlns:a16="http://schemas.microsoft.com/office/drawing/2014/main" id="{00000000-0008-0000-0400-00003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226</xdr:row>
          <xdr:rowOff>238125</xdr:rowOff>
        </xdr:from>
        <xdr:to>
          <xdr:col>19</xdr:col>
          <xdr:colOff>514350</xdr:colOff>
          <xdr:row>227</xdr:row>
          <xdr:rowOff>228600</xdr:rowOff>
        </xdr:to>
        <xdr:sp macro="" textlink="">
          <xdr:nvSpPr>
            <xdr:cNvPr id="4664" name="Check Box 568" hidden="1">
              <a:extLst>
                <a:ext uri="{63B3BB69-23CF-44E3-9099-C40C66FF867C}">
                  <a14:compatExt spid="_x0000_s4664"/>
                </a:ext>
                <a:ext uri="{FF2B5EF4-FFF2-40B4-BE49-F238E27FC236}">
                  <a16:creationId xmlns:a16="http://schemas.microsoft.com/office/drawing/2014/main" id="{00000000-0008-0000-0400-00003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102</xdr:row>
          <xdr:rowOff>9525</xdr:rowOff>
        </xdr:from>
        <xdr:to>
          <xdr:col>19</xdr:col>
          <xdr:colOff>514350</xdr:colOff>
          <xdr:row>103</xdr:row>
          <xdr:rowOff>0</xdr:rowOff>
        </xdr:to>
        <xdr:sp macro="" textlink="">
          <xdr:nvSpPr>
            <xdr:cNvPr id="4665" name="Check Box 569" hidden="1">
              <a:extLst>
                <a:ext uri="{63B3BB69-23CF-44E3-9099-C40C66FF867C}">
                  <a14:compatExt spid="_x0000_s4665"/>
                </a:ext>
                <a:ext uri="{FF2B5EF4-FFF2-40B4-BE49-F238E27FC236}">
                  <a16:creationId xmlns:a16="http://schemas.microsoft.com/office/drawing/2014/main" id="{00000000-0008-0000-0400-00003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227</xdr:row>
          <xdr:rowOff>238125</xdr:rowOff>
        </xdr:from>
        <xdr:to>
          <xdr:col>19</xdr:col>
          <xdr:colOff>514350</xdr:colOff>
          <xdr:row>228</xdr:row>
          <xdr:rowOff>228600</xdr:rowOff>
        </xdr:to>
        <xdr:sp macro="" textlink="">
          <xdr:nvSpPr>
            <xdr:cNvPr id="4667" name="Check Box 571" hidden="1">
              <a:extLst>
                <a:ext uri="{63B3BB69-23CF-44E3-9099-C40C66FF867C}">
                  <a14:compatExt spid="_x0000_s4667"/>
                </a:ext>
                <a:ext uri="{FF2B5EF4-FFF2-40B4-BE49-F238E27FC236}">
                  <a16:creationId xmlns:a16="http://schemas.microsoft.com/office/drawing/2014/main" id="{00000000-0008-0000-0400-00003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103</xdr:row>
          <xdr:rowOff>9525</xdr:rowOff>
        </xdr:from>
        <xdr:to>
          <xdr:col>19</xdr:col>
          <xdr:colOff>514350</xdr:colOff>
          <xdr:row>104</xdr:row>
          <xdr:rowOff>0</xdr:rowOff>
        </xdr:to>
        <xdr:sp macro="" textlink="">
          <xdr:nvSpPr>
            <xdr:cNvPr id="4668" name="Check Box 572" hidden="1">
              <a:extLst>
                <a:ext uri="{63B3BB69-23CF-44E3-9099-C40C66FF867C}">
                  <a14:compatExt spid="_x0000_s4668"/>
                </a:ext>
                <a:ext uri="{FF2B5EF4-FFF2-40B4-BE49-F238E27FC236}">
                  <a16:creationId xmlns:a16="http://schemas.microsoft.com/office/drawing/2014/main" id="{00000000-0008-0000-0400-00003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228</xdr:row>
          <xdr:rowOff>238125</xdr:rowOff>
        </xdr:from>
        <xdr:to>
          <xdr:col>19</xdr:col>
          <xdr:colOff>514350</xdr:colOff>
          <xdr:row>229</xdr:row>
          <xdr:rowOff>228600</xdr:rowOff>
        </xdr:to>
        <xdr:sp macro="" textlink="">
          <xdr:nvSpPr>
            <xdr:cNvPr id="4670" name="Check Box 574" hidden="1">
              <a:extLst>
                <a:ext uri="{63B3BB69-23CF-44E3-9099-C40C66FF867C}">
                  <a14:compatExt spid="_x0000_s4670"/>
                </a:ext>
                <a:ext uri="{FF2B5EF4-FFF2-40B4-BE49-F238E27FC236}">
                  <a16:creationId xmlns:a16="http://schemas.microsoft.com/office/drawing/2014/main" id="{00000000-0008-0000-0400-00003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104</xdr:row>
          <xdr:rowOff>9525</xdr:rowOff>
        </xdr:from>
        <xdr:to>
          <xdr:col>19</xdr:col>
          <xdr:colOff>514350</xdr:colOff>
          <xdr:row>105</xdr:row>
          <xdr:rowOff>0</xdr:rowOff>
        </xdr:to>
        <xdr:sp macro="" textlink="">
          <xdr:nvSpPr>
            <xdr:cNvPr id="4671" name="Check Box 575" hidden="1">
              <a:extLst>
                <a:ext uri="{63B3BB69-23CF-44E3-9099-C40C66FF867C}">
                  <a14:compatExt spid="_x0000_s4671"/>
                </a:ext>
                <a:ext uri="{FF2B5EF4-FFF2-40B4-BE49-F238E27FC236}">
                  <a16:creationId xmlns:a16="http://schemas.microsoft.com/office/drawing/2014/main" id="{00000000-0008-0000-0400-00003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229</xdr:row>
          <xdr:rowOff>238125</xdr:rowOff>
        </xdr:from>
        <xdr:to>
          <xdr:col>19</xdr:col>
          <xdr:colOff>514350</xdr:colOff>
          <xdr:row>230</xdr:row>
          <xdr:rowOff>228600</xdr:rowOff>
        </xdr:to>
        <xdr:sp macro="" textlink="">
          <xdr:nvSpPr>
            <xdr:cNvPr id="4673" name="Check Box 577" hidden="1">
              <a:extLst>
                <a:ext uri="{63B3BB69-23CF-44E3-9099-C40C66FF867C}">
                  <a14:compatExt spid="_x0000_s4673"/>
                </a:ext>
                <a:ext uri="{FF2B5EF4-FFF2-40B4-BE49-F238E27FC236}">
                  <a16:creationId xmlns:a16="http://schemas.microsoft.com/office/drawing/2014/main" id="{00000000-0008-0000-0400-00004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105</xdr:row>
          <xdr:rowOff>9525</xdr:rowOff>
        </xdr:from>
        <xdr:to>
          <xdr:col>19</xdr:col>
          <xdr:colOff>514350</xdr:colOff>
          <xdr:row>106</xdr:row>
          <xdr:rowOff>0</xdr:rowOff>
        </xdr:to>
        <xdr:sp macro="" textlink="">
          <xdr:nvSpPr>
            <xdr:cNvPr id="4674" name="Check Box 578" hidden="1">
              <a:extLst>
                <a:ext uri="{63B3BB69-23CF-44E3-9099-C40C66FF867C}">
                  <a14:compatExt spid="_x0000_s4674"/>
                </a:ext>
                <a:ext uri="{FF2B5EF4-FFF2-40B4-BE49-F238E27FC236}">
                  <a16:creationId xmlns:a16="http://schemas.microsoft.com/office/drawing/2014/main" id="{00000000-0008-0000-0400-00004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230</xdr:row>
          <xdr:rowOff>238125</xdr:rowOff>
        </xdr:from>
        <xdr:to>
          <xdr:col>19</xdr:col>
          <xdr:colOff>514350</xdr:colOff>
          <xdr:row>231</xdr:row>
          <xdr:rowOff>228600</xdr:rowOff>
        </xdr:to>
        <xdr:sp macro="" textlink="">
          <xdr:nvSpPr>
            <xdr:cNvPr id="4676" name="Check Box 580" hidden="1">
              <a:extLst>
                <a:ext uri="{63B3BB69-23CF-44E3-9099-C40C66FF867C}">
                  <a14:compatExt spid="_x0000_s4676"/>
                </a:ext>
                <a:ext uri="{FF2B5EF4-FFF2-40B4-BE49-F238E27FC236}">
                  <a16:creationId xmlns:a16="http://schemas.microsoft.com/office/drawing/2014/main" id="{00000000-0008-0000-0400-00004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106</xdr:row>
          <xdr:rowOff>9525</xdr:rowOff>
        </xdr:from>
        <xdr:to>
          <xdr:col>19</xdr:col>
          <xdr:colOff>514350</xdr:colOff>
          <xdr:row>107</xdr:row>
          <xdr:rowOff>0</xdr:rowOff>
        </xdr:to>
        <xdr:sp macro="" textlink="">
          <xdr:nvSpPr>
            <xdr:cNvPr id="4677" name="Check Box 581" hidden="1">
              <a:extLst>
                <a:ext uri="{63B3BB69-23CF-44E3-9099-C40C66FF867C}">
                  <a14:compatExt spid="_x0000_s4677"/>
                </a:ext>
                <a:ext uri="{FF2B5EF4-FFF2-40B4-BE49-F238E27FC236}">
                  <a16:creationId xmlns:a16="http://schemas.microsoft.com/office/drawing/2014/main" id="{00000000-0008-0000-0400-00004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245</xdr:row>
          <xdr:rowOff>47625</xdr:rowOff>
        </xdr:from>
        <xdr:to>
          <xdr:col>19</xdr:col>
          <xdr:colOff>514350</xdr:colOff>
          <xdr:row>246</xdr:row>
          <xdr:rowOff>38100</xdr:rowOff>
        </xdr:to>
        <xdr:sp macro="" textlink="">
          <xdr:nvSpPr>
            <xdr:cNvPr id="4678" name="Check Box 582" hidden="1">
              <a:extLst>
                <a:ext uri="{63B3BB69-23CF-44E3-9099-C40C66FF867C}">
                  <a14:compatExt spid="_x0000_s4678"/>
                </a:ext>
                <a:ext uri="{FF2B5EF4-FFF2-40B4-BE49-F238E27FC236}">
                  <a16:creationId xmlns:a16="http://schemas.microsoft.com/office/drawing/2014/main" id="{00000000-0008-0000-0400-00004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231</xdr:row>
          <xdr:rowOff>238125</xdr:rowOff>
        </xdr:from>
        <xdr:to>
          <xdr:col>19</xdr:col>
          <xdr:colOff>495300</xdr:colOff>
          <xdr:row>232</xdr:row>
          <xdr:rowOff>228600</xdr:rowOff>
        </xdr:to>
        <xdr:sp macro="" textlink="">
          <xdr:nvSpPr>
            <xdr:cNvPr id="4679" name="Check Box 583" hidden="1">
              <a:extLst>
                <a:ext uri="{63B3BB69-23CF-44E3-9099-C40C66FF867C}">
                  <a14:compatExt spid="_x0000_s4679"/>
                </a:ext>
                <a:ext uri="{FF2B5EF4-FFF2-40B4-BE49-F238E27FC236}">
                  <a16:creationId xmlns:a16="http://schemas.microsoft.com/office/drawing/2014/main" id="{00000000-0008-0000-0400-00004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107</xdr:row>
          <xdr:rowOff>19050</xdr:rowOff>
        </xdr:from>
        <xdr:to>
          <xdr:col>19</xdr:col>
          <xdr:colOff>533400</xdr:colOff>
          <xdr:row>108</xdr:row>
          <xdr:rowOff>9525</xdr:rowOff>
        </xdr:to>
        <xdr:sp macro="" textlink="">
          <xdr:nvSpPr>
            <xdr:cNvPr id="4680" name="Check Box 584" hidden="1">
              <a:extLst>
                <a:ext uri="{63B3BB69-23CF-44E3-9099-C40C66FF867C}">
                  <a14:compatExt spid="_x0000_s4680"/>
                </a:ext>
                <a:ext uri="{FF2B5EF4-FFF2-40B4-BE49-F238E27FC236}">
                  <a16:creationId xmlns:a16="http://schemas.microsoft.com/office/drawing/2014/main" id="{00000000-0008-0000-0400-00004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246</xdr:row>
          <xdr:rowOff>47625</xdr:rowOff>
        </xdr:from>
        <xdr:to>
          <xdr:col>19</xdr:col>
          <xdr:colOff>514350</xdr:colOff>
          <xdr:row>247</xdr:row>
          <xdr:rowOff>38100</xdr:rowOff>
        </xdr:to>
        <xdr:sp macro="" textlink="">
          <xdr:nvSpPr>
            <xdr:cNvPr id="4681" name="Check Box 585" hidden="1">
              <a:extLst>
                <a:ext uri="{63B3BB69-23CF-44E3-9099-C40C66FF867C}">
                  <a14:compatExt spid="_x0000_s4681"/>
                </a:ext>
                <a:ext uri="{FF2B5EF4-FFF2-40B4-BE49-F238E27FC236}">
                  <a16:creationId xmlns:a16="http://schemas.microsoft.com/office/drawing/2014/main" id="{00000000-0008-0000-0400-00004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232</xdr:row>
          <xdr:rowOff>238125</xdr:rowOff>
        </xdr:from>
        <xdr:to>
          <xdr:col>19</xdr:col>
          <xdr:colOff>495300</xdr:colOff>
          <xdr:row>233</xdr:row>
          <xdr:rowOff>228600</xdr:rowOff>
        </xdr:to>
        <xdr:sp macro="" textlink="">
          <xdr:nvSpPr>
            <xdr:cNvPr id="4682" name="Check Box 586" hidden="1">
              <a:extLst>
                <a:ext uri="{63B3BB69-23CF-44E3-9099-C40C66FF867C}">
                  <a14:compatExt spid="_x0000_s4682"/>
                </a:ext>
                <a:ext uri="{FF2B5EF4-FFF2-40B4-BE49-F238E27FC236}">
                  <a16:creationId xmlns:a16="http://schemas.microsoft.com/office/drawing/2014/main" id="{00000000-0008-0000-0400-00004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108</xdr:row>
          <xdr:rowOff>19050</xdr:rowOff>
        </xdr:from>
        <xdr:to>
          <xdr:col>19</xdr:col>
          <xdr:colOff>533400</xdr:colOff>
          <xdr:row>109</xdr:row>
          <xdr:rowOff>9525</xdr:rowOff>
        </xdr:to>
        <xdr:sp macro="" textlink="">
          <xdr:nvSpPr>
            <xdr:cNvPr id="4683" name="Check Box 587" hidden="1">
              <a:extLst>
                <a:ext uri="{63B3BB69-23CF-44E3-9099-C40C66FF867C}">
                  <a14:compatExt spid="_x0000_s4683"/>
                </a:ext>
                <a:ext uri="{FF2B5EF4-FFF2-40B4-BE49-F238E27FC236}">
                  <a16:creationId xmlns:a16="http://schemas.microsoft.com/office/drawing/2014/main" id="{00000000-0008-0000-0400-00004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247</xdr:row>
          <xdr:rowOff>47625</xdr:rowOff>
        </xdr:from>
        <xdr:to>
          <xdr:col>19</xdr:col>
          <xdr:colOff>514350</xdr:colOff>
          <xdr:row>248</xdr:row>
          <xdr:rowOff>38100</xdr:rowOff>
        </xdr:to>
        <xdr:sp macro="" textlink="">
          <xdr:nvSpPr>
            <xdr:cNvPr id="4684" name="Check Box 588" hidden="1">
              <a:extLst>
                <a:ext uri="{63B3BB69-23CF-44E3-9099-C40C66FF867C}">
                  <a14:compatExt spid="_x0000_s4684"/>
                </a:ext>
                <a:ext uri="{FF2B5EF4-FFF2-40B4-BE49-F238E27FC236}">
                  <a16:creationId xmlns:a16="http://schemas.microsoft.com/office/drawing/2014/main" id="{00000000-0008-0000-0400-00004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233</xdr:row>
          <xdr:rowOff>238125</xdr:rowOff>
        </xdr:from>
        <xdr:to>
          <xdr:col>19</xdr:col>
          <xdr:colOff>495300</xdr:colOff>
          <xdr:row>234</xdr:row>
          <xdr:rowOff>228600</xdr:rowOff>
        </xdr:to>
        <xdr:sp macro="" textlink="">
          <xdr:nvSpPr>
            <xdr:cNvPr id="4685" name="Check Box 589" hidden="1">
              <a:extLst>
                <a:ext uri="{63B3BB69-23CF-44E3-9099-C40C66FF867C}">
                  <a14:compatExt spid="_x0000_s4685"/>
                </a:ext>
                <a:ext uri="{FF2B5EF4-FFF2-40B4-BE49-F238E27FC236}">
                  <a16:creationId xmlns:a16="http://schemas.microsoft.com/office/drawing/2014/main" id="{00000000-0008-0000-0400-00004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109</xdr:row>
          <xdr:rowOff>19050</xdr:rowOff>
        </xdr:from>
        <xdr:to>
          <xdr:col>19</xdr:col>
          <xdr:colOff>533400</xdr:colOff>
          <xdr:row>110</xdr:row>
          <xdr:rowOff>9525</xdr:rowOff>
        </xdr:to>
        <xdr:sp macro="" textlink="">
          <xdr:nvSpPr>
            <xdr:cNvPr id="4686" name="Check Box 590" hidden="1">
              <a:extLst>
                <a:ext uri="{63B3BB69-23CF-44E3-9099-C40C66FF867C}">
                  <a14:compatExt spid="_x0000_s4686"/>
                </a:ext>
                <a:ext uri="{FF2B5EF4-FFF2-40B4-BE49-F238E27FC236}">
                  <a16:creationId xmlns:a16="http://schemas.microsoft.com/office/drawing/2014/main" id="{00000000-0008-0000-0400-00004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248</xdr:row>
          <xdr:rowOff>47625</xdr:rowOff>
        </xdr:from>
        <xdr:to>
          <xdr:col>19</xdr:col>
          <xdr:colOff>514350</xdr:colOff>
          <xdr:row>249</xdr:row>
          <xdr:rowOff>38100</xdr:rowOff>
        </xdr:to>
        <xdr:sp macro="" textlink="">
          <xdr:nvSpPr>
            <xdr:cNvPr id="4687" name="Check Box 591" hidden="1">
              <a:extLst>
                <a:ext uri="{63B3BB69-23CF-44E3-9099-C40C66FF867C}">
                  <a14:compatExt spid="_x0000_s4687"/>
                </a:ext>
                <a:ext uri="{FF2B5EF4-FFF2-40B4-BE49-F238E27FC236}">
                  <a16:creationId xmlns:a16="http://schemas.microsoft.com/office/drawing/2014/main" id="{00000000-0008-0000-0400-00004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234</xdr:row>
          <xdr:rowOff>238125</xdr:rowOff>
        </xdr:from>
        <xdr:to>
          <xdr:col>19</xdr:col>
          <xdr:colOff>495300</xdr:colOff>
          <xdr:row>235</xdr:row>
          <xdr:rowOff>228600</xdr:rowOff>
        </xdr:to>
        <xdr:sp macro="" textlink="">
          <xdr:nvSpPr>
            <xdr:cNvPr id="4688" name="Check Box 592" hidden="1">
              <a:extLst>
                <a:ext uri="{63B3BB69-23CF-44E3-9099-C40C66FF867C}">
                  <a14:compatExt spid="_x0000_s4688"/>
                </a:ext>
                <a:ext uri="{FF2B5EF4-FFF2-40B4-BE49-F238E27FC236}">
                  <a16:creationId xmlns:a16="http://schemas.microsoft.com/office/drawing/2014/main" id="{00000000-0008-0000-0400-00005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110</xdr:row>
          <xdr:rowOff>19050</xdr:rowOff>
        </xdr:from>
        <xdr:to>
          <xdr:col>19</xdr:col>
          <xdr:colOff>533400</xdr:colOff>
          <xdr:row>111</xdr:row>
          <xdr:rowOff>9525</xdr:rowOff>
        </xdr:to>
        <xdr:sp macro="" textlink="">
          <xdr:nvSpPr>
            <xdr:cNvPr id="4689" name="Check Box 593" hidden="1">
              <a:extLst>
                <a:ext uri="{63B3BB69-23CF-44E3-9099-C40C66FF867C}">
                  <a14:compatExt spid="_x0000_s4689"/>
                </a:ext>
                <a:ext uri="{FF2B5EF4-FFF2-40B4-BE49-F238E27FC236}">
                  <a16:creationId xmlns:a16="http://schemas.microsoft.com/office/drawing/2014/main" id="{00000000-0008-0000-0400-00005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235</xdr:row>
          <xdr:rowOff>238125</xdr:rowOff>
        </xdr:from>
        <xdr:to>
          <xdr:col>19</xdr:col>
          <xdr:colOff>495300</xdr:colOff>
          <xdr:row>236</xdr:row>
          <xdr:rowOff>228600</xdr:rowOff>
        </xdr:to>
        <xdr:sp macro="" textlink="">
          <xdr:nvSpPr>
            <xdr:cNvPr id="4691" name="Check Box 595" hidden="1">
              <a:extLst>
                <a:ext uri="{63B3BB69-23CF-44E3-9099-C40C66FF867C}">
                  <a14:compatExt spid="_x0000_s4691"/>
                </a:ext>
                <a:ext uri="{FF2B5EF4-FFF2-40B4-BE49-F238E27FC236}">
                  <a16:creationId xmlns:a16="http://schemas.microsoft.com/office/drawing/2014/main" id="{00000000-0008-0000-0400-00005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111</xdr:row>
          <xdr:rowOff>19050</xdr:rowOff>
        </xdr:from>
        <xdr:to>
          <xdr:col>19</xdr:col>
          <xdr:colOff>533400</xdr:colOff>
          <xdr:row>112</xdr:row>
          <xdr:rowOff>9525</xdr:rowOff>
        </xdr:to>
        <xdr:sp macro="" textlink="">
          <xdr:nvSpPr>
            <xdr:cNvPr id="4692" name="Check Box 596" hidden="1">
              <a:extLst>
                <a:ext uri="{63B3BB69-23CF-44E3-9099-C40C66FF867C}">
                  <a14:compatExt spid="_x0000_s4692"/>
                </a:ext>
                <a:ext uri="{FF2B5EF4-FFF2-40B4-BE49-F238E27FC236}">
                  <a16:creationId xmlns:a16="http://schemas.microsoft.com/office/drawing/2014/main" id="{00000000-0008-0000-0400-00005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236</xdr:row>
          <xdr:rowOff>238125</xdr:rowOff>
        </xdr:from>
        <xdr:to>
          <xdr:col>19</xdr:col>
          <xdr:colOff>495300</xdr:colOff>
          <xdr:row>237</xdr:row>
          <xdr:rowOff>228600</xdr:rowOff>
        </xdr:to>
        <xdr:sp macro="" textlink="">
          <xdr:nvSpPr>
            <xdr:cNvPr id="4694" name="Check Box 598" hidden="1">
              <a:extLst>
                <a:ext uri="{63B3BB69-23CF-44E3-9099-C40C66FF867C}">
                  <a14:compatExt spid="_x0000_s4694"/>
                </a:ext>
                <a:ext uri="{FF2B5EF4-FFF2-40B4-BE49-F238E27FC236}">
                  <a16:creationId xmlns:a16="http://schemas.microsoft.com/office/drawing/2014/main" id="{00000000-0008-0000-0400-00005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112</xdr:row>
          <xdr:rowOff>19050</xdr:rowOff>
        </xdr:from>
        <xdr:to>
          <xdr:col>19</xdr:col>
          <xdr:colOff>533400</xdr:colOff>
          <xdr:row>113</xdr:row>
          <xdr:rowOff>9525</xdr:rowOff>
        </xdr:to>
        <xdr:sp macro="" textlink="">
          <xdr:nvSpPr>
            <xdr:cNvPr id="4695" name="Check Box 599" hidden="1">
              <a:extLst>
                <a:ext uri="{63B3BB69-23CF-44E3-9099-C40C66FF867C}">
                  <a14:compatExt spid="_x0000_s4695"/>
                </a:ext>
                <a:ext uri="{FF2B5EF4-FFF2-40B4-BE49-F238E27FC236}">
                  <a16:creationId xmlns:a16="http://schemas.microsoft.com/office/drawing/2014/main" id="{00000000-0008-0000-0400-00005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237</xdr:row>
          <xdr:rowOff>238125</xdr:rowOff>
        </xdr:from>
        <xdr:to>
          <xdr:col>19</xdr:col>
          <xdr:colOff>495300</xdr:colOff>
          <xdr:row>238</xdr:row>
          <xdr:rowOff>228600</xdr:rowOff>
        </xdr:to>
        <xdr:sp macro="" textlink="">
          <xdr:nvSpPr>
            <xdr:cNvPr id="4697" name="Check Box 601" hidden="1">
              <a:extLst>
                <a:ext uri="{63B3BB69-23CF-44E3-9099-C40C66FF867C}">
                  <a14:compatExt spid="_x0000_s4697"/>
                </a:ext>
                <a:ext uri="{FF2B5EF4-FFF2-40B4-BE49-F238E27FC236}">
                  <a16:creationId xmlns:a16="http://schemas.microsoft.com/office/drawing/2014/main" id="{00000000-0008-0000-0400-00005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113</xdr:row>
          <xdr:rowOff>19050</xdr:rowOff>
        </xdr:from>
        <xdr:to>
          <xdr:col>19</xdr:col>
          <xdr:colOff>533400</xdr:colOff>
          <xdr:row>114</xdr:row>
          <xdr:rowOff>9525</xdr:rowOff>
        </xdr:to>
        <xdr:sp macro="" textlink="">
          <xdr:nvSpPr>
            <xdr:cNvPr id="4698" name="Check Box 602" hidden="1">
              <a:extLst>
                <a:ext uri="{63B3BB69-23CF-44E3-9099-C40C66FF867C}">
                  <a14:compatExt spid="_x0000_s4698"/>
                </a:ext>
                <a:ext uri="{FF2B5EF4-FFF2-40B4-BE49-F238E27FC236}">
                  <a16:creationId xmlns:a16="http://schemas.microsoft.com/office/drawing/2014/main" id="{00000000-0008-0000-0400-00005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238</xdr:row>
          <xdr:rowOff>238125</xdr:rowOff>
        </xdr:from>
        <xdr:to>
          <xdr:col>19</xdr:col>
          <xdr:colOff>495300</xdr:colOff>
          <xdr:row>239</xdr:row>
          <xdr:rowOff>228600</xdr:rowOff>
        </xdr:to>
        <xdr:sp macro="" textlink="">
          <xdr:nvSpPr>
            <xdr:cNvPr id="4700" name="Check Box 604" hidden="1">
              <a:extLst>
                <a:ext uri="{63B3BB69-23CF-44E3-9099-C40C66FF867C}">
                  <a14:compatExt spid="_x0000_s4700"/>
                </a:ext>
                <a:ext uri="{FF2B5EF4-FFF2-40B4-BE49-F238E27FC236}">
                  <a16:creationId xmlns:a16="http://schemas.microsoft.com/office/drawing/2014/main" id="{00000000-0008-0000-0400-00005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114</xdr:row>
          <xdr:rowOff>19050</xdr:rowOff>
        </xdr:from>
        <xdr:to>
          <xdr:col>19</xdr:col>
          <xdr:colOff>533400</xdr:colOff>
          <xdr:row>115</xdr:row>
          <xdr:rowOff>9525</xdr:rowOff>
        </xdr:to>
        <xdr:sp macro="" textlink="">
          <xdr:nvSpPr>
            <xdr:cNvPr id="4701" name="Check Box 605" hidden="1">
              <a:extLst>
                <a:ext uri="{63B3BB69-23CF-44E3-9099-C40C66FF867C}">
                  <a14:compatExt spid="_x0000_s4701"/>
                </a:ext>
                <a:ext uri="{FF2B5EF4-FFF2-40B4-BE49-F238E27FC236}">
                  <a16:creationId xmlns:a16="http://schemas.microsoft.com/office/drawing/2014/main" id="{00000000-0008-0000-0400-00005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239</xdr:row>
          <xdr:rowOff>238125</xdr:rowOff>
        </xdr:from>
        <xdr:to>
          <xdr:col>19</xdr:col>
          <xdr:colOff>495300</xdr:colOff>
          <xdr:row>240</xdr:row>
          <xdr:rowOff>228600</xdr:rowOff>
        </xdr:to>
        <xdr:sp macro="" textlink="">
          <xdr:nvSpPr>
            <xdr:cNvPr id="4703" name="Check Box 607" hidden="1">
              <a:extLst>
                <a:ext uri="{63B3BB69-23CF-44E3-9099-C40C66FF867C}">
                  <a14:compatExt spid="_x0000_s4703"/>
                </a:ext>
                <a:ext uri="{FF2B5EF4-FFF2-40B4-BE49-F238E27FC236}">
                  <a16:creationId xmlns:a16="http://schemas.microsoft.com/office/drawing/2014/main" id="{00000000-0008-0000-0400-00005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115</xdr:row>
          <xdr:rowOff>19050</xdr:rowOff>
        </xdr:from>
        <xdr:to>
          <xdr:col>19</xdr:col>
          <xdr:colOff>533400</xdr:colOff>
          <xdr:row>116</xdr:row>
          <xdr:rowOff>9525</xdr:rowOff>
        </xdr:to>
        <xdr:sp macro="" textlink="">
          <xdr:nvSpPr>
            <xdr:cNvPr id="4704" name="Check Box 608" hidden="1">
              <a:extLst>
                <a:ext uri="{63B3BB69-23CF-44E3-9099-C40C66FF867C}">
                  <a14:compatExt spid="_x0000_s4704"/>
                </a:ext>
                <a:ext uri="{FF2B5EF4-FFF2-40B4-BE49-F238E27FC236}">
                  <a16:creationId xmlns:a16="http://schemas.microsoft.com/office/drawing/2014/main" id="{00000000-0008-0000-0400-00006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240</xdr:row>
          <xdr:rowOff>238125</xdr:rowOff>
        </xdr:from>
        <xdr:to>
          <xdr:col>19</xdr:col>
          <xdr:colOff>495300</xdr:colOff>
          <xdr:row>241</xdr:row>
          <xdr:rowOff>228600</xdr:rowOff>
        </xdr:to>
        <xdr:sp macro="" textlink="">
          <xdr:nvSpPr>
            <xdr:cNvPr id="4706" name="Check Box 610" hidden="1">
              <a:extLst>
                <a:ext uri="{63B3BB69-23CF-44E3-9099-C40C66FF867C}">
                  <a14:compatExt spid="_x0000_s4706"/>
                </a:ext>
                <a:ext uri="{FF2B5EF4-FFF2-40B4-BE49-F238E27FC236}">
                  <a16:creationId xmlns:a16="http://schemas.microsoft.com/office/drawing/2014/main" id="{00000000-0008-0000-0400-00006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116</xdr:row>
          <xdr:rowOff>19050</xdr:rowOff>
        </xdr:from>
        <xdr:to>
          <xdr:col>19</xdr:col>
          <xdr:colOff>533400</xdr:colOff>
          <xdr:row>117</xdr:row>
          <xdr:rowOff>9525</xdr:rowOff>
        </xdr:to>
        <xdr:sp macro="" textlink="">
          <xdr:nvSpPr>
            <xdr:cNvPr id="4707" name="Check Box 611" hidden="1">
              <a:extLst>
                <a:ext uri="{63B3BB69-23CF-44E3-9099-C40C66FF867C}">
                  <a14:compatExt spid="_x0000_s4707"/>
                </a:ext>
                <a:ext uri="{FF2B5EF4-FFF2-40B4-BE49-F238E27FC236}">
                  <a16:creationId xmlns:a16="http://schemas.microsoft.com/office/drawing/2014/main" id="{00000000-0008-0000-0400-00006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241</xdr:row>
          <xdr:rowOff>238125</xdr:rowOff>
        </xdr:from>
        <xdr:to>
          <xdr:col>19</xdr:col>
          <xdr:colOff>495300</xdr:colOff>
          <xdr:row>242</xdr:row>
          <xdr:rowOff>228600</xdr:rowOff>
        </xdr:to>
        <xdr:sp macro="" textlink="">
          <xdr:nvSpPr>
            <xdr:cNvPr id="4709" name="Check Box 613" hidden="1">
              <a:extLst>
                <a:ext uri="{63B3BB69-23CF-44E3-9099-C40C66FF867C}">
                  <a14:compatExt spid="_x0000_s4709"/>
                </a:ext>
                <a:ext uri="{FF2B5EF4-FFF2-40B4-BE49-F238E27FC236}">
                  <a16:creationId xmlns:a16="http://schemas.microsoft.com/office/drawing/2014/main" id="{00000000-0008-0000-0400-00006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117</xdr:row>
          <xdr:rowOff>19050</xdr:rowOff>
        </xdr:from>
        <xdr:to>
          <xdr:col>19</xdr:col>
          <xdr:colOff>533400</xdr:colOff>
          <xdr:row>118</xdr:row>
          <xdr:rowOff>9525</xdr:rowOff>
        </xdr:to>
        <xdr:sp macro="" textlink="">
          <xdr:nvSpPr>
            <xdr:cNvPr id="4710" name="Check Box 614" hidden="1">
              <a:extLst>
                <a:ext uri="{63B3BB69-23CF-44E3-9099-C40C66FF867C}">
                  <a14:compatExt spid="_x0000_s4710"/>
                </a:ext>
                <a:ext uri="{FF2B5EF4-FFF2-40B4-BE49-F238E27FC236}">
                  <a16:creationId xmlns:a16="http://schemas.microsoft.com/office/drawing/2014/main" id="{00000000-0008-0000-0400-00006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238125</xdr:colOff>
          <xdr:row>242</xdr:row>
          <xdr:rowOff>238125</xdr:rowOff>
        </xdr:from>
        <xdr:to>
          <xdr:col>19</xdr:col>
          <xdr:colOff>495300</xdr:colOff>
          <xdr:row>243</xdr:row>
          <xdr:rowOff>228600</xdr:rowOff>
        </xdr:to>
        <xdr:sp macro="" textlink="">
          <xdr:nvSpPr>
            <xdr:cNvPr id="4712" name="Check Box 616" hidden="1">
              <a:extLst>
                <a:ext uri="{63B3BB69-23CF-44E3-9099-C40C66FF867C}">
                  <a14:compatExt spid="_x0000_s4712"/>
                </a:ext>
                <a:ext uri="{FF2B5EF4-FFF2-40B4-BE49-F238E27FC236}">
                  <a16:creationId xmlns:a16="http://schemas.microsoft.com/office/drawing/2014/main" id="{00000000-0008-0000-0400-00006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118</xdr:row>
          <xdr:rowOff>19050</xdr:rowOff>
        </xdr:from>
        <xdr:to>
          <xdr:col>19</xdr:col>
          <xdr:colOff>533400</xdr:colOff>
          <xdr:row>119</xdr:row>
          <xdr:rowOff>9525</xdr:rowOff>
        </xdr:to>
        <xdr:sp macro="" textlink="">
          <xdr:nvSpPr>
            <xdr:cNvPr id="4713" name="Check Box 617" hidden="1">
              <a:extLst>
                <a:ext uri="{63B3BB69-23CF-44E3-9099-C40C66FF867C}">
                  <a14:compatExt spid="_x0000_s4713"/>
                </a:ext>
                <a:ext uri="{FF2B5EF4-FFF2-40B4-BE49-F238E27FC236}">
                  <a16:creationId xmlns:a16="http://schemas.microsoft.com/office/drawing/2014/main" id="{00000000-0008-0000-0400-00006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244</xdr:row>
          <xdr:rowOff>19050</xdr:rowOff>
        </xdr:from>
        <xdr:to>
          <xdr:col>19</xdr:col>
          <xdr:colOff>514350</xdr:colOff>
          <xdr:row>245</xdr:row>
          <xdr:rowOff>9525</xdr:rowOff>
        </xdr:to>
        <xdr:sp macro="" textlink="">
          <xdr:nvSpPr>
            <xdr:cNvPr id="4715" name="Check Box 619" hidden="1">
              <a:extLst>
                <a:ext uri="{63B3BB69-23CF-44E3-9099-C40C66FF867C}">
                  <a14:compatExt spid="_x0000_s4715"/>
                </a:ext>
                <a:ext uri="{FF2B5EF4-FFF2-40B4-BE49-F238E27FC236}">
                  <a16:creationId xmlns:a16="http://schemas.microsoft.com/office/drawing/2014/main" id="{00000000-0008-0000-0400-00006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119</xdr:row>
          <xdr:rowOff>19050</xdr:rowOff>
        </xdr:from>
        <xdr:to>
          <xdr:col>19</xdr:col>
          <xdr:colOff>533400</xdr:colOff>
          <xdr:row>120</xdr:row>
          <xdr:rowOff>9525</xdr:rowOff>
        </xdr:to>
        <xdr:sp macro="" textlink="">
          <xdr:nvSpPr>
            <xdr:cNvPr id="4716" name="Check Box 620" hidden="1">
              <a:extLst>
                <a:ext uri="{63B3BB69-23CF-44E3-9099-C40C66FF867C}">
                  <a14:compatExt spid="_x0000_s4716"/>
                </a:ext>
                <a:ext uri="{FF2B5EF4-FFF2-40B4-BE49-F238E27FC236}">
                  <a16:creationId xmlns:a16="http://schemas.microsoft.com/office/drawing/2014/main" id="{00000000-0008-0000-0400-00006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125</xdr:row>
          <xdr:rowOff>19050</xdr:rowOff>
        </xdr:from>
        <xdr:to>
          <xdr:col>19</xdr:col>
          <xdr:colOff>533400</xdr:colOff>
          <xdr:row>126</xdr:row>
          <xdr:rowOff>9525</xdr:rowOff>
        </xdr:to>
        <xdr:sp macro="" textlink="">
          <xdr:nvSpPr>
            <xdr:cNvPr id="4717" name="Check Box 621" hidden="1">
              <a:extLst>
                <a:ext uri="{63B3BB69-23CF-44E3-9099-C40C66FF867C}">
                  <a14:compatExt spid="_x0000_s4717"/>
                </a:ext>
                <a:ext uri="{FF2B5EF4-FFF2-40B4-BE49-F238E27FC236}">
                  <a16:creationId xmlns:a16="http://schemas.microsoft.com/office/drawing/2014/main" id="{00000000-0008-0000-0400-00006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123</xdr:row>
          <xdr:rowOff>238125</xdr:rowOff>
        </xdr:from>
        <xdr:to>
          <xdr:col>19</xdr:col>
          <xdr:colOff>533400</xdr:colOff>
          <xdr:row>124</xdr:row>
          <xdr:rowOff>228600</xdr:rowOff>
        </xdr:to>
        <xdr:sp macro="" textlink="">
          <xdr:nvSpPr>
            <xdr:cNvPr id="4718" name="Check Box 622" hidden="1">
              <a:extLst>
                <a:ext uri="{63B3BB69-23CF-44E3-9099-C40C66FF867C}">
                  <a14:compatExt spid="_x0000_s4718"/>
                </a:ext>
                <a:ext uri="{FF2B5EF4-FFF2-40B4-BE49-F238E27FC236}">
                  <a16:creationId xmlns:a16="http://schemas.microsoft.com/office/drawing/2014/main" id="{00000000-0008-0000-0400-00006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120</xdr:row>
          <xdr:rowOff>9525</xdr:rowOff>
        </xdr:from>
        <xdr:to>
          <xdr:col>19</xdr:col>
          <xdr:colOff>533400</xdr:colOff>
          <xdr:row>121</xdr:row>
          <xdr:rowOff>0</xdr:rowOff>
        </xdr:to>
        <xdr:sp macro="" textlink="">
          <xdr:nvSpPr>
            <xdr:cNvPr id="4719" name="Check Box 623" hidden="1">
              <a:extLst>
                <a:ext uri="{63B3BB69-23CF-44E3-9099-C40C66FF867C}">
                  <a14:compatExt spid="_x0000_s4719"/>
                </a:ext>
                <a:ext uri="{FF2B5EF4-FFF2-40B4-BE49-F238E27FC236}">
                  <a16:creationId xmlns:a16="http://schemas.microsoft.com/office/drawing/2014/main" id="{00000000-0008-0000-0400-00006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121</xdr:row>
          <xdr:rowOff>9525</xdr:rowOff>
        </xdr:from>
        <xdr:to>
          <xdr:col>19</xdr:col>
          <xdr:colOff>533400</xdr:colOff>
          <xdr:row>122</xdr:row>
          <xdr:rowOff>0</xdr:rowOff>
        </xdr:to>
        <xdr:sp macro="" textlink="">
          <xdr:nvSpPr>
            <xdr:cNvPr id="4720" name="Check Box 624" hidden="1">
              <a:extLst>
                <a:ext uri="{63B3BB69-23CF-44E3-9099-C40C66FF867C}">
                  <a14:compatExt spid="_x0000_s4720"/>
                </a:ext>
                <a:ext uri="{FF2B5EF4-FFF2-40B4-BE49-F238E27FC236}">
                  <a16:creationId xmlns:a16="http://schemas.microsoft.com/office/drawing/2014/main" id="{00000000-0008-0000-0400-00007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122</xdr:row>
          <xdr:rowOff>238125</xdr:rowOff>
        </xdr:from>
        <xdr:to>
          <xdr:col>19</xdr:col>
          <xdr:colOff>533400</xdr:colOff>
          <xdr:row>123</xdr:row>
          <xdr:rowOff>228600</xdr:rowOff>
        </xdr:to>
        <xdr:sp macro="" textlink="">
          <xdr:nvSpPr>
            <xdr:cNvPr id="4721" name="Check Box 625" hidden="1">
              <a:extLst>
                <a:ext uri="{63B3BB69-23CF-44E3-9099-C40C66FF867C}">
                  <a14:compatExt spid="_x0000_s4721"/>
                </a:ext>
                <a:ext uri="{FF2B5EF4-FFF2-40B4-BE49-F238E27FC236}">
                  <a16:creationId xmlns:a16="http://schemas.microsoft.com/office/drawing/2014/main" id="{00000000-0008-0000-0400-00007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121</xdr:row>
          <xdr:rowOff>247650</xdr:rowOff>
        </xdr:from>
        <xdr:to>
          <xdr:col>19</xdr:col>
          <xdr:colOff>514350</xdr:colOff>
          <xdr:row>122</xdr:row>
          <xdr:rowOff>228600</xdr:rowOff>
        </xdr:to>
        <xdr:sp macro="" textlink="">
          <xdr:nvSpPr>
            <xdr:cNvPr id="4723" name="Check Box 627" hidden="1">
              <a:extLst>
                <a:ext uri="{63B3BB69-23CF-44E3-9099-C40C66FF867C}">
                  <a14:compatExt spid="_x0000_s4723"/>
                </a:ext>
                <a:ext uri="{FF2B5EF4-FFF2-40B4-BE49-F238E27FC236}">
                  <a16:creationId xmlns:a16="http://schemas.microsoft.com/office/drawing/2014/main" id="{00000000-0008-0000-0400-00007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255</xdr:row>
          <xdr:rowOff>9525</xdr:rowOff>
        </xdr:from>
        <xdr:to>
          <xdr:col>19</xdr:col>
          <xdr:colOff>533400</xdr:colOff>
          <xdr:row>256</xdr:row>
          <xdr:rowOff>0</xdr:rowOff>
        </xdr:to>
        <xdr:sp macro="" textlink="">
          <xdr:nvSpPr>
            <xdr:cNvPr id="4745" name="Check Box 649" hidden="1">
              <a:extLst>
                <a:ext uri="{63B3BB69-23CF-44E3-9099-C40C66FF867C}">
                  <a14:compatExt spid="_x0000_s4745"/>
                </a:ext>
                <a:ext uri="{FF2B5EF4-FFF2-40B4-BE49-F238E27FC236}">
                  <a16:creationId xmlns:a16="http://schemas.microsoft.com/office/drawing/2014/main" id="{00000000-0008-0000-0400-00008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256</xdr:row>
          <xdr:rowOff>9525</xdr:rowOff>
        </xdr:from>
        <xdr:to>
          <xdr:col>19</xdr:col>
          <xdr:colOff>533400</xdr:colOff>
          <xdr:row>257</xdr:row>
          <xdr:rowOff>0</xdr:rowOff>
        </xdr:to>
        <xdr:sp macro="" textlink="">
          <xdr:nvSpPr>
            <xdr:cNvPr id="4746" name="Check Box 650" hidden="1">
              <a:extLst>
                <a:ext uri="{63B3BB69-23CF-44E3-9099-C40C66FF867C}">
                  <a14:compatExt spid="_x0000_s4746"/>
                </a:ext>
                <a:ext uri="{FF2B5EF4-FFF2-40B4-BE49-F238E27FC236}">
                  <a16:creationId xmlns:a16="http://schemas.microsoft.com/office/drawing/2014/main" id="{00000000-0008-0000-0400-00008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257</xdr:row>
          <xdr:rowOff>9525</xdr:rowOff>
        </xdr:from>
        <xdr:to>
          <xdr:col>19</xdr:col>
          <xdr:colOff>533400</xdr:colOff>
          <xdr:row>258</xdr:row>
          <xdr:rowOff>0</xdr:rowOff>
        </xdr:to>
        <xdr:sp macro="" textlink="">
          <xdr:nvSpPr>
            <xdr:cNvPr id="4747" name="Check Box 651" hidden="1">
              <a:extLst>
                <a:ext uri="{63B3BB69-23CF-44E3-9099-C40C66FF867C}">
                  <a14:compatExt spid="_x0000_s4747"/>
                </a:ext>
                <a:ext uri="{FF2B5EF4-FFF2-40B4-BE49-F238E27FC236}">
                  <a16:creationId xmlns:a16="http://schemas.microsoft.com/office/drawing/2014/main" id="{00000000-0008-0000-0400-00008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258</xdr:row>
          <xdr:rowOff>9525</xdr:rowOff>
        </xdr:from>
        <xdr:to>
          <xdr:col>19</xdr:col>
          <xdr:colOff>533400</xdr:colOff>
          <xdr:row>259</xdr:row>
          <xdr:rowOff>0</xdr:rowOff>
        </xdr:to>
        <xdr:sp macro="" textlink="">
          <xdr:nvSpPr>
            <xdr:cNvPr id="4748" name="Check Box 652" hidden="1">
              <a:extLst>
                <a:ext uri="{63B3BB69-23CF-44E3-9099-C40C66FF867C}">
                  <a14:compatExt spid="_x0000_s4748"/>
                </a:ext>
                <a:ext uri="{FF2B5EF4-FFF2-40B4-BE49-F238E27FC236}">
                  <a16:creationId xmlns:a16="http://schemas.microsoft.com/office/drawing/2014/main" id="{00000000-0008-0000-0400-00008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248</xdr:row>
          <xdr:rowOff>238125</xdr:rowOff>
        </xdr:from>
        <xdr:to>
          <xdr:col>19</xdr:col>
          <xdr:colOff>514350</xdr:colOff>
          <xdr:row>249</xdr:row>
          <xdr:rowOff>228600</xdr:rowOff>
        </xdr:to>
        <xdr:sp macro="" textlink="">
          <xdr:nvSpPr>
            <xdr:cNvPr id="4749" name="Check Box 653" hidden="1">
              <a:extLst>
                <a:ext uri="{63B3BB69-23CF-44E3-9099-C40C66FF867C}">
                  <a14:compatExt spid="_x0000_s4749"/>
                </a:ext>
                <a:ext uri="{FF2B5EF4-FFF2-40B4-BE49-F238E27FC236}">
                  <a16:creationId xmlns:a16="http://schemas.microsoft.com/office/drawing/2014/main" id="{00000000-0008-0000-0400-00008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249</xdr:row>
          <xdr:rowOff>238125</xdr:rowOff>
        </xdr:from>
        <xdr:to>
          <xdr:col>19</xdr:col>
          <xdr:colOff>514350</xdr:colOff>
          <xdr:row>250</xdr:row>
          <xdr:rowOff>228600</xdr:rowOff>
        </xdr:to>
        <xdr:sp macro="" textlink="">
          <xdr:nvSpPr>
            <xdr:cNvPr id="4750" name="Check Box 654" hidden="1">
              <a:extLst>
                <a:ext uri="{63B3BB69-23CF-44E3-9099-C40C66FF867C}">
                  <a14:compatExt spid="_x0000_s4750"/>
                </a:ext>
                <a:ext uri="{FF2B5EF4-FFF2-40B4-BE49-F238E27FC236}">
                  <a16:creationId xmlns:a16="http://schemas.microsoft.com/office/drawing/2014/main" id="{00000000-0008-0000-0400-00008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250</xdr:row>
          <xdr:rowOff>238125</xdr:rowOff>
        </xdr:from>
        <xdr:to>
          <xdr:col>19</xdr:col>
          <xdr:colOff>514350</xdr:colOff>
          <xdr:row>251</xdr:row>
          <xdr:rowOff>228600</xdr:rowOff>
        </xdr:to>
        <xdr:sp macro="" textlink="">
          <xdr:nvSpPr>
            <xdr:cNvPr id="4751" name="Check Box 655" hidden="1">
              <a:extLst>
                <a:ext uri="{63B3BB69-23CF-44E3-9099-C40C66FF867C}">
                  <a14:compatExt spid="_x0000_s4751"/>
                </a:ext>
                <a:ext uri="{FF2B5EF4-FFF2-40B4-BE49-F238E27FC236}">
                  <a16:creationId xmlns:a16="http://schemas.microsoft.com/office/drawing/2014/main" id="{00000000-0008-0000-0400-00008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251</xdr:row>
          <xdr:rowOff>238125</xdr:rowOff>
        </xdr:from>
        <xdr:to>
          <xdr:col>19</xdr:col>
          <xdr:colOff>514350</xdr:colOff>
          <xdr:row>252</xdr:row>
          <xdr:rowOff>228600</xdr:rowOff>
        </xdr:to>
        <xdr:sp macro="" textlink="">
          <xdr:nvSpPr>
            <xdr:cNvPr id="4752" name="Check Box 656" hidden="1">
              <a:extLst>
                <a:ext uri="{63B3BB69-23CF-44E3-9099-C40C66FF867C}">
                  <a14:compatExt spid="_x0000_s4752"/>
                </a:ext>
                <a:ext uri="{FF2B5EF4-FFF2-40B4-BE49-F238E27FC236}">
                  <a16:creationId xmlns:a16="http://schemas.microsoft.com/office/drawing/2014/main" id="{00000000-0008-0000-0400-00009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252</xdr:row>
          <xdr:rowOff>238125</xdr:rowOff>
        </xdr:from>
        <xdr:to>
          <xdr:col>19</xdr:col>
          <xdr:colOff>514350</xdr:colOff>
          <xdr:row>253</xdr:row>
          <xdr:rowOff>228600</xdr:rowOff>
        </xdr:to>
        <xdr:sp macro="" textlink="">
          <xdr:nvSpPr>
            <xdr:cNvPr id="4753" name="Check Box 657" hidden="1">
              <a:extLst>
                <a:ext uri="{63B3BB69-23CF-44E3-9099-C40C66FF867C}">
                  <a14:compatExt spid="_x0000_s4753"/>
                </a:ext>
                <a:ext uri="{FF2B5EF4-FFF2-40B4-BE49-F238E27FC236}">
                  <a16:creationId xmlns:a16="http://schemas.microsoft.com/office/drawing/2014/main" id="{00000000-0008-0000-0400-00009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254</xdr:row>
          <xdr:rowOff>19050</xdr:rowOff>
        </xdr:from>
        <xdr:to>
          <xdr:col>19</xdr:col>
          <xdr:colOff>533400</xdr:colOff>
          <xdr:row>255</xdr:row>
          <xdr:rowOff>9525</xdr:rowOff>
        </xdr:to>
        <xdr:sp macro="" textlink="">
          <xdr:nvSpPr>
            <xdr:cNvPr id="4754" name="Check Box 658" hidden="1">
              <a:extLst>
                <a:ext uri="{63B3BB69-23CF-44E3-9099-C40C66FF867C}">
                  <a14:compatExt spid="_x0000_s4754"/>
                </a:ext>
                <a:ext uri="{FF2B5EF4-FFF2-40B4-BE49-F238E27FC236}">
                  <a16:creationId xmlns:a16="http://schemas.microsoft.com/office/drawing/2014/main" id="{00000000-0008-0000-0400-00009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265</xdr:row>
          <xdr:rowOff>47625</xdr:rowOff>
        </xdr:from>
        <xdr:to>
          <xdr:col>19</xdr:col>
          <xdr:colOff>533400</xdr:colOff>
          <xdr:row>266</xdr:row>
          <xdr:rowOff>38100</xdr:rowOff>
        </xdr:to>
        <xdr:sp macro="" textlink="">
          <xdr:nvSpPr>
            <xdr:cNvPr id="4755" name="Check Box 659" hidden="1">
              <a:extLst>
                <a:ext uri="{63B3BB69-23CF-44E3-9099-C40C66FF867C}">
                  <a14:compatExt spid="_x0000_s4755"/>
                </a:ext>
                <a:ext uri="{FF2B5EF4-FFF2-40B4-BE49-F238E27FC236}">
                  <a16:creationId xmlns:a16="http://schemas.microsoft.com/office/drawing/2014/main" id="{00000000-0008-0000-0400-00009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266</xdr:row>
          <xdr:rowOff>47625</xdr:rowOff>
        </xdr:from>
        <xdr:to>
          <xdr:col>19</xdr:col>
          <xdr:colOff>533400</xdr:colOff>
          <xdr:row>267</xdr:row>
          <xdr:rowOff>38100</xdr:rowOff>
        </xdr:to>
        <xdr:sp macro="" textlink="">
          <xdr:nvSpPr>
            <xdr:cNvPr id="4756" name="Check Box 660" hidden="1">
              <a:extLst>
                <a:ext uri="{63B3BB69-23CF-44E3-9099-C40C66FF867C}">
                  <a14:compatExt spid="_x0000_s4756"/>
                </a:ext>
                <a:ext uri="{FF2B5EF4-FFF2-40B4-BE49-F238E27FC236}">
                  <a16:creationId xmlns:a16="http://schemas.microsoft.com/office/drawing/2014/main" id="{00000000-0008-0000-0400-00009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267</xdr:row>
          <xdr:rowOff>47625</xdr:rowOff>
        </xdr:from>
        <xdr:to>
          <xdr:col>19</xdr:col>
          <xdr:colOff>533400</xdr:colOff>
          <xdr:row>268</xdr:row>
          <xdr:rowOff>38100</xdr:rowOff>
        </xdr:to>
        <xdr:sp macro="" textlink="">
          <xdr:nvSpPr>
            <xdr:cNvPr id="4757" name="Check Box 661" hidden="1">
              <a:extLst>
                <a:ext uri="{63B3BB69-23CF-44E3-9099-C40C66FF867C}">
                  <a14:compatExt spid="_x0000_s4757"/>
                </a:ext>
                <a:ext uri="{FF2B5EF4-FFF2-40B4-BE49-F238E27FC236}">
                  <a16:creationId xmlns:a16="http://schemas.microsoft.com/office/drawing/2014/main" id="{00000000-0008-0000-0400-00009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268</xdr:row>
          <xdr:rowOff>47625</xdr:rowOff>
        </xdr:from>
        <xdr:to>
          <xdr:col>19</xdr:col>
          <xdr:colOff>533400</xdr:colOff>
          <xdr:row>269</xdr:row>
          <xdr:rowOff>38100</xdr:rowOff>
        </xdr:to>
        <xdr:sp macro="" textlink="">
          <xdr:nvSpPr>
            <xdr:cNvPr id="4758" name="Check Box 662" hidden="1">
              <a:extLst>
                <a:ext uri="{63B3BB69-23CF-44E3-9099-C40C66FF867C}">
                  <a14:compatExt spid="_x0000_s4758"/>
                </a:ext>
                <a:ext uri="{FF2B5EF4-FFF2-40B4-BE49-F238E27FC236}">
                  <a16:creationId xmlns:a16="http://schemas.microsoft.com/office/drawing/2014/main" id="{00000000-0008-0000-0400-00009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259</xdr:row>
          <xdr:rowOff>19050</xdr:rowOff>
        </xdr:from>
        <xdr:to>
          <xdr:col>19</xdr:col>
          <xdr:colOff>533400</xdr:colOff>
          <xdr:row>260</xdr:row>
          <xdr:rowOff>9525</xdr:rowOff>
        </xdr:to>
        <xdr:sp macro="" textlink="">
          <xdr:nvSpPr>
            <xdr:cNvPr id="4759" name="Check Box 663" hidden="1">
              <a:extLst>
                <a:ext uri="{63B3BB69-23CF-44E3-9099-C40C66FF867C}">
                  <a14:compatExt spid="_x0000_s4759"/>
                </a:ext>
                <a:ext uri="{FF2B5EF4-FFF2-40B4-BE49-F238E27FC236}">
                  <a16:creationId xmlns:a16="http://schemas.microsoft.com/office/drawing/2014/main" id="{00000000-0008-0000-0400-00009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260</xdr:row>
          <xdr:rowOff>19050</xdr:rowOff>
        </xdr:from>
        <xdr:to>
          <xdr:col>19</xdr:col>
          <xdr:colOff>533400</xdr:colOff>
          <xdr:row>261</xdr:row>
          <xdr:rowOff>9525</xdr:rowOff>
        </xdr:to>
        <xdr:sp macro="" textlink="">
          <xdr:nvSpPr>
            <xdr:cNvPr id="4760" name="Check Box 664" hidden="1">
              <a:extLst>
                <a:ext uri="{63B3BB69-23CF-44E3-9099-C40C66FF867C}">
                  <a14:compatExt spid="_x0000_s4760"/>
                </a:ext>
                <a:ext uri="{FF2B5EF4-FFF2-40B4-BE49-F238E27FC236}">
                  <a16:creationId xmlns:a16="http://schemas.microsoft.com/office/drawing/2014/main" id="{00000000-0008-0000-0400-00009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261</xdr:row>
          <xdr:rowOff>19050</xdr:rowOff>
        </xdr:from>
        <xdr:to>
          <xdr:col>19</xdr:col>
          <xdr:colOff>533400</xdr:colOff>
          <xdr:row>262</xdr:row>
          <xdr:rowOff>9525</xdr:rowOff>
        </xdr:to>
        <xdr:sp macro="" textlink="">
          <xdr:nvSpPr>
            <xdr:cNvPr id="4761" name="Check Box 665" hidden="1">
              <a:extLst>
                <a:ext uri="{63B3BB69-23CF-44E3-9099-C40C66FF867C}">
                  <a14:compatExt spid="_x0000_s4761"/>
                </a:ext>
                <a:ext uri="{FF2B5EF4-FFF2-40B4-BE49-F238E27FC236}">
                  <a16:creationId xmlns:a16="http://schemas.microsoft.com/office/drawing/2014/main" id="{00000000-0008-0000-0400-00009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262</xdr:row>
          <xdr:rowOff>19050</xdr:rowOff>
        </xdr:from>
        <xdr:to>
          <xdr:col>19</xdr:col>
          <xdr:colOff>533400</xdr:colOff>
          <xdr:row>263</xdr:row>
          <xdr:rowOff>9525</xdr:rowOff>
        </xdr:to>
        <xdr:sp macro="" textlink="">
          <xdr:nvSpPr>
            <xdr:cNvPr id="4762" name="Check Box 666" hidden="1">
              <a:extLst>
                <a:ext uri="{63B3BB69-23CF-44E3-9099-C40C66FF867C}">
                  <a14:compatExt spid="_x0000_s4762"/>
                </a:ext>
                <a:ext uri="{FF2B5EF4-FFF2-40B4-BE49-F238E27FC236}">
                  <a16:creationId xmlns:a16="http://schemas.microsoft.com/office/drawing/2014/main" id="{00000000-0008-0000-0400-00009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263</xdr:row>
          <xdr:rowOff>19050</xdr:rowOff>
        </xdr:from>
        <xdr:to>
          <xdr:col>19</xdr:col>
          <xdr:colOff>533400</xdr:colOff>
          <xdr:row>264</xdr:row>
          <xdr:rowOff>9525</xdr:rowOff>
        </xdr:to>
        <xdr:sp macro="" textlink="">
          <xdr:nvSpPr>
            <xdr:cNvPr id="4763" name="Check Box 667" hidden="1">
              <a:extLst>
                <a:ext uri="{63B3BB69-23CF-44E3-9099-C40C66FF867C}">
                  <a14:compatExt spid="_x0000_s4763"/>
                </a:ext>
                <a:ext uri="{FF2B5EF4-FFF2-40B4-BE49-F238E27FC236}">
                  <a16:creationId xmlns:a16="http://schemas.microsoft.com/office/drawing/2014/main" id="{00000000-0008-0000-0400-00009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276225</xdr:colOff>
          <xdr:row>264</xdr:row>
          <xdr:rowOff>19050</xdr:rowOff>
        </xdr:from>
        <xdr:to>
          <xdr:col>19</xdr:col>
          <xdr:colOff>533400</xdr:colOff>
          <xdr:row>265</xdr:row>
          <xdr:rowOff>9525</xdr:rowOff>
        </xdr:to>
        <xdr:sp macro="" textlink="">
          <xdr:nvSpPr>
            <xdr:cNvPr id="4764" name="Check Box 668" hidden="1">
              <a:extLst>
                <a:ext uri="{63B3BB69-23CF-44E3-9099-C40C66FF867C}">
                  <a14:compatExt spid="_x0000_s4764"/>
                </a:ext>
                <a:ext uri="{FF2B5EF4-FFF2-40B4-BE49-F238E27FC236}">
                  <a16:creationId xmlns:a16="http://schemas.microsoft.com/office/drawing/2014/main" id="{00000000-0008-0000-0400-00009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275</xdr:row>
          <xdr:rowOff>38100</xdr:rowOff>
        </xdr:from>
        <xdr:to>
          <xdr:col>19</xdr:col>
          <xdr:colOff>523875</xdr:colOff>
          <xdr:row>276</xdr:row>
          <xdr:rowOff>28575</xdr:rowOff>
        </xdr:to>
        <xdr:sp macro="" textlink="">
          <xdr:nvSpPr>
            <xdr:cNvPr id="4765" name="Check Box 669" hidden="1">
              <a:extLst>
                <a:ext uri="{63B3BB69-23CF-44E3-9099-C40C66FF867C}">
                  <a14:compatExt spid="_x0000_s4765"/>
                </a:ext>
                <a:ext uri="{FF2B5EF4-FFF2-40B4-BE49-F238E27FC236}">
                  <a16:creationId xmlns:a16="http://schemas.microsoft.com/office/drawing/2014/main" id="{00000000-0008-0000-0400-00009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276</xdr:row>
          <xdr:rowOff>38100</xdr:rowOff>
        </xdr:from>
        <xdr:to>
          <xdr:col>19</xdr:col>
          <xdr:colOff>523875</xdr:colOff>
          <xdr:row>277</xdr:row>
          <xdr:rowOff>28575</xdr:rowOff>
        </xdr:to>
        <xdr:sp macro="" textlink="">
          <xdr:nvSpPr>
            <xdr:cNvPr id="4766" name="Check Box 670" hidden="1">
              <a:extLst>
                <a:ext uri="{63B3BB69-23CF-44E3-9099-C40C66FF867C}">
                  <a14:compatExt spid="_x0000_s4766"/>
                </a:ext>
                <a:ext uri="{FF2B5EF4-FFF2-40B4-BE49-F238E27FC236}">
                  <a16:creationId xmlns:a16="http://schemas.microsoft.com/office/drawing/2014/main" id="{00000000-0008-0000-0400-00009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277</xdr:row>
          <xdr:rowOff>38100</xdr:rowOff>
        </xdr:from>
        <xdr:to>
          <xdr:col>19</xdr:col>
          <xdr:colOff>523875</xdr:colOff>
          <xdr:row>278</xdr:row>
          <xdr:rowOff>28575</xdr:rowOff>
        </xdr:to>
        <xdr:sp macro="" textlink="">
          <xdr:nvSpPr>
            <xdr:cNvPr id="4767" name="Check Box 671" hidden="1">
              <a:extLst>
                <a:ext uri="{63B3BB69-23CF-44E3-9099-C40C66FF867C}">
                  <a14:compatExt spid="_x0000_s4767"/>
                </a:ext>
                <a:ext uri="{FF2B5EF4-FFF2-40B4-BE49-F238E27FC236}">
                  <a16:creationId xmlns:a16="http://schemas.microsoft.com/office/drawing/2014/main" id="{00000000-0008-0000-0400-00009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278</xdr:row>
          <xdr:rowOff>38100</xdr:rowOff>
        </xdr:from>
        <xdr:to>
          <xdr:col>19</xdr:col>
          <xdr:colOff>523875</xdr:colOff>
          <xdr:row>279</xdr:row>
          <xdr:rowOff>28575</xdr:rowOff>
        </xdr:to>
        <xdr:sp macro="" textlink="">
          <xdr:nvSpPr>
            <xdr:cNvPr id="4768" name="Check Box 672" hidden="1">
              <a:extLst>
                <a:ext uri="{63B3BB69-23CF-44E3-9099-C40C66FF867C}">
                  <a14:compatExt spid="_x0000_s4768"/>
                </a:ext>
                <a:ext uri="{FF2B5EF4-FFF2-40B4-BE49-F238E27FC236}">
                  <a16:creationId xmlns:a16="http://schemas.microsoft.com/office/drawing/2014/main" id="{00000000-0008-0000-0400-0000A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269</xdr:row>
          <xdr:rowOff>19050</xdr:rowOff>
        </xdr:from>
        <xdr:to>
          <xdr:col>19</xdr:col>
          <xdr:colOff>523875</xdr:colOff>
          <xdr:row>270</xdr:row>
          <xdr:rowOff>9525</xdr:rowOff>
        </xdr:to>
        <xdr:sp macro="" textlink="">
          <xdr:nvSpPr>
            <xdr:cNvPr id="4769" name="Check Box 673" hidden="1">
              <a:extLst>
                <a:ext uri="{63B3BB69-23CF-44E3-9099-C40C66FF867C}">
                  <a14:compatExt spid="_x0000_s4769"/>
                </a:ext>
                <a:ext uri="{FF2B5EF4-FFF2-40B4-BE49-F238E27FC236}">
                  <a16:creationId xmlns:a16="http://schemas.microsoft.com/office/drawing/2014/main" id="{00000000-0008-0000-0400-0000A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270</xdr:row>
          <xdr:rowOff>19050</xdr:rowOff>
        </xdr:from>
        <xdr:to>
          <xdr:col>19</xdr:col>
          <xdr:colOff>523875</xdr:colOff>
          <xdr:row>271</xdr:row>
          <xdr:rowOff>9525</xdr:rowOff>
        </xdr:to>
        <xdr:sp macro="" textlink="">
          <xdr:nvSpPr>
            <xdr:cNvPr id="4770" name="Check Box 674" hidden="1">
              <a:extLst>
                <a:ext uri="{63B3BB69-23CF-44E3-9099-C40C66FF867C}">
                  <a14:compatExt spid="_x0000_s4770"/>
                </a:ext>
                <a:ext uri="{FF2B5EF4-FFF2-40B4-BE49-F238E27FC236}">
                  <a16:creationId xmlns:a16="http://schemas.microsoft.com/office/drawing/2014/main" id="{00000000-0008-0000-0400-0000A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271</xdr:row>
          <xdr:rowOff>19050</xdr:rowOff>
        </xdr:from>
        <xdr:to>
          <xdr:col>19</xdr:col>
          <xdr:colOff>523875</xdr:colOff>
          <xdr:row>272</xdr:row>
          <xdr:rowOff>9525</xdr:rowOff>
        </xdr:to>
        <xdr:sp macro="" textlink="">
          <xdr:nvSpPr>
            <xdr:cNvPr id="4771" name="Check Box 675" hidden="1">
              <a:extLst>
                <a:ext uri="{63B3BB69-23CF-44E3-9099-C40C66FF867C}">
                  <a14:compatExt spid="_x0000_s4771"/>
                </a:ext>
                <a:ext uri="{FF2B5EF4-FFF2-40B4-BE49-F238E27FC236}">
                  <a16:creationId xmlns:a16="http://schemas.microsoft.com/office/drawing/2014/main" id="{00000000-0008-0000-0400-0000A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272</xdr:row>
          <xdr:rowOff>19050</xdr:rowOff>
        </xdr:from>
        <xdr:to>
          <xdr:col>19</xdr:col>
          <xdr:colOff>523875</xdr:colOff>
          <xdr:row>273</xdr:row>
          <xdr:rowOff>9525</xdr:rowOff>
        </xdr:to>
        <xdr:sp macro="" textlink="">
          <xdr:nvSpPr>
            <xdr:cNvPr id="4772" name="Check Box 676" hidden="1">
              <a:extLst>
                <a:ext uri="{63B3BB69-23CF-44E3-9099-C40C66FF867C}">
                  <a14:compatExt spid="_x0000_s4772"/>
                </a:ext>
                <a:ext uri="{FF2B5EF4-FFF2-40B4-BE49-F238E27FC236}">
                  <a16:creationId xmlns:a16="http://schemas.microsoft.com/office/drawing/2014/main" id="{00000000-0008-0000-0400-0000A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273</xdr:row>
          <xdr:rowOff>19050</xdr:rowOff>
        </xdr:from>
        <xdr:to>
          <xdr:col>19</xdr:col>
          <xdr:colOff>523875</xdr:colOff>
          <xdr:row>274</xdr:row>
          <xdr:rowOff>9525</xdr:rowOff>
        </xdr:to>
        <xdr:sp macro="" textlink="">
          <xdr:nvSpPr>
            <xdr:cNvPr id="4773" name="Check Box 677" hidden="1">
              <a:extLst>
                <a:ext uri="{63B3BB69-23CF-44E3-9099-C40C66FF867C}">
                  <a14:compatExt spid="_x0000_s4773"/>
                </a:ext>
                <a:ext uri="{FF2B5EF4-FFF2-40B4-BE49-F238E27FC236}">
                  <a16:creationId xmlns:a16="http://schemas.microsoft.com/office/drawing/2014/main" id="{00000000-0008-0000-0400-0000A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274</xdr:row>
          <xdr:rowOff>19050</xdr:rowOff>
        </xdr:from>
        <xdr:to>
          <xdr:col>19</xdr:col>
          <xdr:colOff>523875</xdr:colOff>
          <xdr:row>275</xdr:row>
          <xdr:rowOff>9525</xdr:rowOff>
        </xdr:to>
        <xdr:sp macro="" textlink="">
          <xdr:nvSpPr>
            <xdr:cNvPr id="4774" name="Check Box 678" hidden="1">
              <a:extLst>
                <a:ext uri="{63B3BB69-23CF-44E3-9099-C40C66FF867C}">
                  <a14:compatExt spid="_x0000_s4774"/>
                </a:ext>
                <a:ext uri="{FF2B5EF4-FFF2-40B4-BE49-F238E27FC236}">
                  <a16:creationId xmlns:a16="http://schemas.microsoft.com/office/drawing/2014/main" id="{00000000-0008-0000-0400-0000A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284</xdr:row>
          <xdr:rowOff>38100</xdr:rowOff>
        </xdr:from>
        <xdr:to>
          <xdr:col>19</xdr:col>
          <xdr:colOff>523875</xdr:colOff>
          <xdr:row>285</xdr:row>
          <xdr:rowOff>28575</xdr:rowOff>
        </xdr:to>
        <xdr:sp macro="" textlink="">
          <xdr:nvSpPr>
            <xdr:cNvPr id="4775" name="Check Box 679" hidden="1">
              <a:extLst>
                <a:ext uri="{63B3BB69-23CF-44E3-9099-C40C66FF867C}">
                  <a14:compatExt spid="_x0000_s4775"/>
                </a:ext>
                <a:ext uri="{FF2B5EF4-FFF2-40B4-BE49-F238E27FC236}">
                  <a16:creationId xmlns:a16="http://schemas.microsoft.com/office/drawing/2014/main" id="{00000000-0008-0000-0400-0000A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285</xdr:row>
          <xdr:rowOff>38100</xdr:rowOff>
        </xdr:from>
        <xdr:to>
          <xdr:col>19</xdr:col>
          <xdr:colOff>523875</xdr:colOff>
          <xdr:row>286</xdr:row>
          <xdr:rowOff>28575</xdr:rowOff>
        </xdr:to>
        <xdr:sp macro="" textlink="">
          <xdr:nvSpPr>
            <xdr:cNvPr id="4776" name="Check Box 680" hidden="1">
              <a:extLst>
                <a:ext uri="{63B3BB69-23CF-44E3-9099-C40C66FF867C}">
                  <a14:compatExt spid="_x0000_s4776"/>
                </a:ext>
                <a:ext uri="{FF2B5EF4-FFF2-40B4-BE49-F238E27FC236}">
                  <a16:creationId xmlns:a16="http://schemas.microsoft.com/office/drawing/2014/main" id="{00000000-0008-0000-0400-0000A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286</xdr:row>
          <xdr:rowOff>38100</xdr:rowOff>
        </xdr:from>
        <xdr:to>
          <xdr:col>19</xdr:col>
          <xdr:colOff>523875</xdr:colOff>
          <xdr:row>287</xdr:row>
          <xdr:rowOff>28575</xdr:rowOff>
        </xdr:to>
        <xdr:sp macro="" textlink="">
          <xdr:nvSpPr>
            <xdr:cNvPr id="4777" name="Check Box 681" hidden="1">
              <a:extLst>
                <a:ext uri="{63B3BB69-23CF-44E3-9099-C40C66FF867C}">
                  <a14:compatExt spid="_x0000_s4777"/>
                </a:ext>
                <a:ext uri="{FF2B5EF4-FFF2-40B4-BE49-F238E27FC236}">
                  <a16:creationId xmlns:a16="http://schemas.microsoft.com/office/drawing/2014/main" id="{00000000-0008-0000-0400-0000A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287</xdr:row>
          <xdr:rowOff>38100</xdr:rowOff>
        </xdr:from>
        <xdr:to>
          <xdr:col>19</xdr:col>
          <xdr:colOff>523875</xdr:colOff>
          <xdr:row>288</xdr:row>
          <xdr:rowOff>28575</xdr:rowOff>
        </xdr:to>
        <xdr:sp macro="" textlink="">
          <xdr:nvSpPr>
            <xdr:cNvPr id="4778" name="Check Box 682" hidden="1">
              <a:extLst>
                <a:ext uri="{63B3BB69-23CF-44E3-9099-C40C66FF867C}">
                  <a14:compatExt spid="_x0000_s4778"/>
                </a:ext>
                <a:ext uri="{FF2B5EF4-FFF2-40B4-BE49-F238E27FC236}">
                  <a16:creationId xmlns:a16="http://schemas.microsoft.com/office/drawing/2014/main" id="{00000000-0008-0000-0400-0000A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279</xdr:row>
          <xdr:rowOff>19050</xdr:rowOff>
        </xdr:from>
        <xdr:to>
          <xdr:col>19</xdr:col>
          <xdr:colOff>523875</xdr:colOff>
          <xdr:row>280</xdr:row>
          <xdr:rowOff>9525</xdr:rowOff>
        </xdr:to>
        <xdr:sp macro="" textlink="">
          <xdr:nvSpPr>
            <xdr:cNvPr id="4779" name="Check Box 683" hidden="1">
              <a:extLst>
                <a:ext uri="{63B3BB69-23CF-44E3-9099-C40C66FF867C}">
                  <a14:compatExt spid="_x0000_s4779"/>
                </a:ext>
                <a:ext uri="{FF2B5EF4-FFF2-40B4-BE49-F238E27FC236}">
                  <a16:creationId xmlns:a16="http://schemas.microsoft.com/office/drawing/2014/main" id="{00000000-0008-0000-0400-0000A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280</xdr:row>
          <xdr:rowOff>19050</xdr:rowOff>
        </xdr:from>
        <xdr:to>
          <xdr:col>19</xdr:col>
          <xdr:colOff>523875</xdr:colOff>
          <xdr:row>281</xdr:row>
          <xdr:rowOff>9525</xdr:rowOff>
        </xdr:to>
        <xdr:sp macro="" textlink="">
          <xdr:nvSpPr>
            <xdr:cNvPr id="4780" name="Check Box 684" hidden="1">
              <a:extLst>
                <a:ext uri="{63B3BB69-23CF-44E3-9099-C40C66FF867C}">
                  <a14:compatExt spid="_x0000_s4780"/>
                </a:ext>
                <a:ext uri="{FF2B5EF4-FFF2-40B4-BE49-F238E27FC236}">
                  <a16:creationId xmlns:a16="http://schemas.microsoft.com/office/drawing/2014/main" id="{00000000-0008-0000-0400-0000A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281</xdr:row>
          <xdr:rowOff>19050</xdr:rowOff>
        </xdr:from>
        <xdr:to>
          <xdr:col>19</xdr:col>
          <xdr:colOff>523875</xdr:colOff>
          <xdr:row>282</xdr:row>
          <xdr:rowOff>9525</xdr:rowOff>
        </xdr:to>
        <xdr:sp macro="" textlink="">
          <xdr:nvSpPr>
            <xdr:cNvPr id="4781" name="Check Box 685" hidden="1">
              <a:extLst>
                <a:ext uri="{63B3BB69-23CF-44E3-9099-C40C66FF867C}">
                  <a14:compatExt spid="_x0000_s4781"/>
                </a:ext>
                <a:ext uri="{FF2B5EF4-FFF2-40B4-BE49-F238E27FC236}">
                  <a16:creationId xmlns:a16="http://schemas.microsoft.com/office/drawing/2014/main" id="{00000000-0008-0000-0400-0000A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282</xdr:row>
          <xdr:rowOff>19050</xdr:rowOff>
        </xdr:from>
        <xdr:to>
          <xdr:col>19</xdr:col>
          <xdr:colOff>523875</xdr:colOff>
          <xdr:row>283</xdr:row>
          <xdr:rowOff>9525</xdr:rowOff>
        </xdr:to>
        <xdr:sp macro="" textlink="">
          <xdr:nvSpPr>
            <xdr:cNvPr id="4782" name="Check Box 686" hidden="1">
              <a:extLst>
                <a:ext uri="{63B3BB69-23CF-44E3-9099-C40C66FF867C}">
                  <a14:compatExt spid="_x0000_s4782"/>
                </a:ext>
                <a:ext uri="{FF2B5EF4-FFF2-40B4-BE49-F238E27FC236}">
                  <a16:creationId xmlns:a16="http://schemas.microsoft.com/office/drawing/2014/main" id="{00000000-0008-0000-0400-0000A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283</xdr:row>
          <xdr:rowOff>19050</xdr:rowOff>
        </xdr:from>
        <xdr:to>
          <xdr:col>19</xdr:col>
          <xdr:colOff>523875</xdr:colOff>
          <xdr:row>284</xdr:row>
          <xdr:rowOff>9525</xdr:rowOff>
        </xdr:to>
        <xdr:sp macro="" textlink="">
          <xdr:nvSpPr>
            <xdr:cNvPr id="4783" name="Check Box 687" hidden="1">
              <a:extLst>
                <a:ext uri="{63B3BB69-23CF-44E3-9099-C40C66FF867C}">
                  <a14:compatExt spid="_x0000_s4783"/>
                </a:ext>
                <a:ext uri="{FF2B5EF4-FFF2-40B4-BE49-F238E27FC236}">
                  <a16:creationId xmlns:a16="http://schemas.microsoft.com/office/drawing/2014/main" id="{00000000-0008-0000-0400-0000A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293</xdr:row>
          <xdr:rowOff>9525</xdr:rowOff>
        </xdr:from>
        <xdr:to>
          <xdr:col>19</xdr:col>
          <xdr:colOff>523875</xdr:colOff>
          <xdr:row>294</xdr:row>
          <xdr:rowOff>0</xdr:rowOff>
        </xdr:to>
        <xdr:sp macro="" textlink="">
          <xdr:nvSpPr>
            <xdr:cNvPr id="4784" name="Check Box 688" hidden="1">
              <a:extLst>
                <a:ext uri="{63B3BB69-23CF-44E3-9099-C40C66FF867C}">
                  <a14:compatExt spid="_x0000_s4784"/>
                </a:ext>
                <a:ext uri="{FF2B5EF4-FFF2-40B4-BE49-F238E27FC236}">
                  <a16:creationId xmlns:a16="http://schemas.microsoft.com/office/drawing/2014/main" id="{00000000-0008-0000-0400-0000B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294</xdr:row>
          <xdr:rowOff>9525</xdr:rowOff>
        </xdr:from>
        <xdr:to>
          <xdr:col>19</xdr:col>
          <xdr:colOff>523875</xdr:colOff>
          <xdr:row>295</xdr:row>
          <xdr:rowOff>0</xdr:rowOff>
        </xdr:to>
        <xdr:sp macro="" textlink="">
          <xdr:nvSpPr>
            <xdr:cNvPr id="4785" name="Check Box 689" hidden="1">
              <a:extLst>
                <a:ext uri="{63B3BB69-23CF-44E3-9099-C40C66FF867C}">
                  <a14:compatExt spid="_x0000_s4785"/>
                </a:ext>
                <a:ext uri="{FF2B5EF4-FFF2-40B4-BE49-F238E27FC236}">
                  <a16:creationId xmlns:a16="http://schemas.microsoft.com/office/drawing/2014/main" id="{00000000-0008-0000-0400-0000B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295</xdr:row>
          <xdr:rowOff>9525</xdr:rowOff>
        </xdr:from>
        <xdr:to>
          <xdr:col>19</xdr:col>
          <xdr:colOff>523875</xdr:colOff>
          <xdr:row>296</xdr:row>
          <xdr:rowOff>0</xdr:rowOff>
        </xdr:to>
        <xdr:sp macro="" textlink="">
          <xdr:nvSpPr>
            <xdr:cNvPr id="4786" name="Check Box 690" hidden="1">
              <a:extLst>
                <a:ext uri="{63B3BB69-23CF-44E3-9099-C40C66FF867C}">
                  <a14:compatExt spid="_x0000_s4786"/>
                </a:ext>
                <a:ext uri="{FF2B5EF4-FFF2-40B4-BE49-F238E27FC236}">
                  <a16:creationId xmlns:a16="http://schemas.microsoft.com/office/drawing/2014/main" id="{00000000-0008-0000-0400-0000B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296</xdr:row>
          <xdr:rowOff>9525</xdr:rowOff>
        </xdr:from>
        <xdr:to>
          <xdr:col>19</xdr:col>
          <xdr:colOff>523875</xdr:colOff>
          <xdr:row>297</xdr:row>
          <xdr:rowOff>0</xdr:rowOff>
        </xdr:to>
        <xdr:sp macro="" textlink="">
          <xdr:nvSpPr>
            <xdr:cNvPr id="4787" name="Check Box 691" hidden="1">
              <a:extLst>
                <a:ext uri="{63B3BB69-23CF-44E3-9099-C40C66FF867C}">
                  <a14:compatExt spid="_x0000_s4787"/>
                </a:ext>
                <a:ext uri="{FF2B5EF4-FFF2-40B4-BE49-F238E27FC236}">
                  <a16:creationId xmlns:a16="http://schemas.microsoft.com/office/drawing/2014/main" id="{00000000-0008-0000-0400-0000B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287</xdr:row>
          <xdr:rowOff>238125</xdr:rowOff>
        </xdr:from>
        <xdr:to>
          <xdr:col>19</xdr:col>
          <xdr:colOff>523875</xdr:colOff>
          <xdr:row>288</xdr:row>
          <xdr:rowOff>228600</xdr:rowOff>
        </xdr:to>
        <xdr:sp macro="" textlink="">
          <xdr:nvSpPr>
            <xdr:cNvPr id="4788" name="Check Box 692" hidden="1">
              <a:extLst>
                <a:ext uri="{63B3BB69-23CF-44E3-9099-C40C66FF867C}">
                  <a14:compatExt spid="_x0000_s4788"/>
                </a:ext>
                <a:ext uri="{FF2B5EF4-FFF2-40B4-BE49-F238E27FC236}">
                  <a16:creationId xmlns:a16="http://schemas.microsoft.com/office/drawing/2014/main" id="{00000000-0008-0000-0400-0000B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288</xdr:row>
          <xdr:rowOff>238125</xdr:rowOff>
        </xdr:from>
        <xdr:to>
          <xdr:col>19</xdr:col>
          <xdr:colOff>523875</xdr:colOff>
          <xdr:row>289</xdr:row>
          <xdr:rowOff>228600</xdr:rowOff>
        </xdr:to>
        <xdr:sp macro="" textlink="">
          <xdr:nvSpPr>
            <xdr:cNvPr id="4789" name="Check Box 693" hidden="1">
              <a:extLst>
                <a:ext uri="{63B3BB69-23CF-44E3-9099-C40C66FF867C}">
                  <a14:compatExt spid="_x0000_s4789"/>
                </a:ext>
                <a:ext uri="{FF2B5EF4-FFF2-40B4-BE49-F238E27FC236}">
                  <a16:creationId xmlns:a16="http://schemas.microsoft.com/office/drawing/2014/main" id="{00000000-0008-0000-0400-0000B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289</xdr:row>
          <xdr:rowOff>238125</xdr:rowOff>
        </xdr:from>
        <xdr:to>
          <xdr:col>19</xdr:col>
          <xdr:colOff>523875</xdr:colOff>
          <xdr:row>290</xdr:row>
          <xdr:rowOff>228600</xdr:rowOff>
        </xdr:to>
        <xdr:sp macro="" textlink="">
          <xdr:nvSpPr>
            <xdr:cNvPr id="4790" name="Check Box 694" hidden="1">
              <a:extLst>
                <a:ext uri="{63B3BB69-23CF-44E3-9099-C40C66FF867C}">
                  <a14:compatExt spid="_x0000_s4790"/>
                </a:ext>
                <a:ext uri="{FF2B5EF4-FFF2-40B4-BE49-F238E27FC236}">
                  <a16:creationId xmlns:a16="http://schemas.microsoft.com/office/drawing/2014/main" id="{00000000-0008-0000-0400-0000B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290</xdr:row>
          <xdr:rowOff>238125</xdr:rowOff>
        </xdr:from>
        <xdr:to>
          <xdr:col>19</xdr:col>
          <xdr:colOff>523875</xdr:colOff>
          <xdr:row>291</xdr:row>
          <xdr:rowOff>228600</xdr:rowOff>
        </xdr:to>
        <xdr:sp macro="" textlink="">
          <xdr:nvSpPr>
            <xdr:cNvPr id="4791" name="Check Box 695" hidden="1">
              <a:extLst>
                <a:ext uri="{63B3BB69-23CF-44E3-9099-C40C66FF867C}">
                  <a14:compatExt spid="_x0000_s4791"/>
                </a:ext>
                <a:ext uri="{FF2B5EF4-FFF2-40B4-BE49-F238E27FC236}">
                  <a16:creationId xmlns:a16="http://schemas.microsoft.com/office/drawing/2014/main" id="{00000000-0008-0000-0400-0000B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291</xdr:row>
          <xdr:rowOff>238125</xdr:rowOff>
        </xdr:from>
        <xdr:to>
          <xdr:col>19</xdr:col>
          <xdr:colOff>523875</xdr:colOff>
          <xdr:row>292</xdr:row>
          <xdr:rowOff>228600</xdr:rowOff>
        </xdr:to>
        <xdr:sp macro="" textlink="">
          <xdr:nvSpPr>
            <xdr:cNvPr id="4792" name="Check Box 696" hidden="1">
              <a:extLst>
                <a:ext uri="{63B3BB69-23CF-44E3-9099-C40C66FF867C}">
                  <a14:compatExt spid="_x0000_s4792"/>
                </a:ext>
                <a:ext uri="{FF2B5EF4-FFF2-40B4-BE49-F238E27FC236}">
                  <a16:creationId xmlns:a16="http://schemas.microsoft.com/office/drawing/2014/main" id="{00000000-0008-0000-0400-0000B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297</xdr:row>
          <xdr:rowOff>9525</xdr:rowOff>
        </xdr:from>
        <xdr:to>
          <xdr:col>19</xdr:col>
          <xdr:colOff>523875</xdr:colOff>
          <xdr:row>298</xdr:row>
          <xdr:rowOff>0</xdr:rowOff>
        </xdr:to>
        <xdr:sp macro="" textlink="">
          <xdr:nvSpPr>
            <xdr:cNvPr id="4793" name="Check Box 697" hidden="1">
              <a:extLst>
                <a:ext uri="{63B3BB69-23CF-44E3-9099-C40C66FF867C}">
                  <a14:compatExt spid="_x0000_s4793"/>
                </a:ext>
                <a:ext uri="{FF2B5EF4-FFF2-40B4-BE49-F238E27FC236}">
                  <a16:creationId xmlns:a16="http://schemas.microsoft.com/office/drawing/2014/main" id="{00000000-0008-0000-0400-0000B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298</xdr:row>
          <xdr:rowOff>9525</xdr:rowOff>
        </xdr:from>
        <xdr:to>
          <xdr:col>19</xdr:col>
          <xdr:colOff>523875</xdr:colOff>
          <xdr:row>299</xdr:row>
          <xdr:rowOff>0</xdr:rowOff>
        </xdr:to>
        <xdr:sp macro="" textlink="">
          <xdr:nvSpPr>
            <xdr:cNvPr id="4794" name="Check Box 698" hidden="1">
              <a:extLst>
                <a:ext uri="{63B3BB69-23CF-44E3-9099-C40C66FF867C}">
                  <a14:compatExt spid="_x0000_s4794"/>
                </a:ext>
                <a:ext uri="{FF2B5EF4-FFF2-40B4-BE49-F238E27FC236}">
                  <a16:creationId xmlns:a16="http://schemas.microsoft.com/office/drawing/2014/main" id="{00000000-0008-0000-0400-0000B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299</xdr:row>
          <xdr:rowOff>9525</xdr:rowOff>
        </xdr:from>
        <xdr:to>
          <xdr:col>19</xdr:col>
          <xdr:colOff>523875</xdr:colOff>
          <xdr:row>300</xdr:row>
          <xdr:rowOff>0</xdr:rowOff>
        </xdr:to>
        <xdr:sp macro="" textlink="">
          <xdr:nvSpPr>
            <xdr:cNvPr id="4795" name="Check Box 699" hidden="1">
              <a:extLst>
                <a:ext uri="{63B3BB69-23CF-44E3-9099-C40C66FF867C}">
                  <a14:compatExt spid="_x0000_s4795"/>
                </a:ext>
                <a:ext uri="{FF2B5EF4-FFF2-40B4-BE49-F238E27FC236}">
                  <a16:creationId xmlns:a16="http://schemas.microsoft.com/office/drawing/2014/main" id="{00000000-0008-0000-0400-0000B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300</xdr:row>
          <xdr:rowOff>9525</xdr:rowOff>
        </xdr:from>
        <xdr:to>
          <xdr:col>19</xdr:col>
          <xdr:colOff>523875</xdr:colOff>
          <xdr:row>301</xdr:row>
          <xdr:rowOff>0</xdr:rowOff>
        </xdr:to>
        <xdr:sp macro="" textlink="">
          <xdr:nvSpPr>
            <xdr:cNvPr id="4796" name="Check Box 700" hidden="1">
              <a:extLst>
                <a:ext uri="{63B3BB69-23CF-44E3-9099-C40C66FF867C}">
                  <a14:compatExt spid="_x0000_s4796"/>
                </a:ext>
                <a:ext uri="{FF2B5EF4-FFF2-40B4-BE49-F238E27FC236}">
                  <a16:creationId xmlns:a16="http://schemas.microsoft.com/office/drawing/2014/main" id="{00000000-0008-0000-0400-0000B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305</xdr:row>
          <xdr:rowOff>228600</xdr:rowOff>
        </xdr:from>
        <xdr:to>
          <xdr:col>19</xdr:col>
          <xdr:colOff>523875</xdr:colOff>
          <xdr:row>306</xdr:row>
          <xdr:rowOff>219075</xdr:rowOff>
        </xdr:to>
        <xdr:sp macro="" textlink="">
          <xdr:nvSpPr>
            <xdr:cNvPr id="4797" name="Check Box 701" hidden="1">
              <a:extLst>
                <a:ext uri="{63B3BB69-23CF-44E3-9099-C40C66FF867C}">
                  <a14:compatExt spid="_x0000_s4797"/>
                </a:ext>
                <a:ext uri="{FF2B5EF4-FFF2-40B4-BE49-F238E27FC236}">
                  <a16:creationId xmlns:a16="http://schemas.microsoft.com/office/drawing/2014/main" id="{00000000-0008-0000-0400-0000B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306</xdr:row>
          <xdr:rowOff>228600</xdr:rowOff>
        </xdr:from>
        <xdr:to>
          <xdr:col>19</xdr:col>
          <xdr:colOff>523875</xdr:colOff>
          <xdr:row>307</xdr:row>
          <xdr:rowOff>219075</xdr:rowOff>
        </xdr:to>
        <xdr:sp macro="" textlink="">
          <xdr:nvSpPr>
            <xdr:cNvPr id="4798" name="Check Box 702" hidden="1">
              <a:extLst>
                <a:ext uri="{63B3BB69-23CF-44E3-9099-C40C66FF867C}">
                  <a14:compatExt spid="_x0000_s4798"/>
                </a:ext>
                <a:ext uri="{FF2B5EF4-FFF2-40B4-BE49-F238E27FC236}">
                  <a16:creationId xmlns:a16="http://schemas.microsoft.com/office/drawing/2014/main" id="{00000000-0008-0000-0400-0000B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307</xdr:row>
          <xdr:rowOff>228600</xdr:rowOff>
        </xdr:from>
        <xdr:to>
          <xdr:col>19</xdr:col>
          <xdr:colOff>523875</xdr:colOff>
          <xdr:row>308</xdr:row>
          <xdr:rowOff>219075</xdr:rowOff>
        </xdr:to>
        <xdr:sp macro="" textlink="">
          <xdr:nvSpPr>
            <xdr:cNvPr id="4799" name="Check Box 703" hidden="1">
              <a:extLst>
                <a:ext uri="{63B3BB69-23CF-44E3-9099-C40C66FF867C}">
                  <a14:compatExt spid="_x0000_s4799"/>
                </a:ext>
                <a:ext uri="{FF2B5EF4-FFF2-40B4-BE49-F238E27FC236}">
                  <a16:creationId xmlns:a16="http://schemas.microsoft.com/office/drawing/2014/main" id="{00000000-0008-0000-0400-0000B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308</xdr:row>
          <xdr:rowOff>228600</xdr:rowOff>
        </xdr:from>
        <xdr:to>
          <xdr:col>19</xdr:col>
          <xdr:colOff>523875</xdr:colOff>
          <xdr:row>309</xdr:row>
          <xdr:rowOff>219075</xdr:rowOff>
        </xdr:to>
        <xdr:sp macro="" textlink="">
          <xdr:nvSpPr>
            <xdr:cNvPr id="4800" name="Check Box 704" hidden="1">
              <a:extLst>
                <a:ext uri="{63B3BB69-23CF-44E3-9099-C40C66FF867C}">
                  <a14:compatExt spid="_x0000_s4800"/>
                </a:ext>
                <a:ext uri="{FF2B5EF4-FFF2-40B4-BE49-F238E27FC236}">
                  <a16:creationId xmlns:a16="http://schemas.microsoft.com/office/drawing/2014/main" id="{00000000-0008-0000-0400-0000C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300</xdr:row>
          <xdr:rowOff>209550</xdr:rowOff>
        </xdr:from>
        <xdr:to>
          <xdr:col>19</xdr:col>
          <xdr:colOff>523875</xdr:colOff>
          <xdr:row>301</xdr:row>
          <xdr:rowOff>200025</xdr:rowOff>
        </xdr:to>
        <xdr:sp macro="" textlink="">
          <xdr:nvSpPr>
            <xdr:cNvPr id="4801" name="Check Box 705" hidden="1">
              <a:extLst>
                <a:ext uri="{63B3BB69-23CF-44E3-9099-C40C66FF867C}">
                  <a14:compatExt spid="_x0000_s4801"/>
                </a:ext>
                <a:ext uri="{FF2B5EF4-FFF2-40B4-BE49-F238E27FC236}">
                  <a16:creationId xmlns:a16="http://schemas.microsoft.com/office/drawing/2014/main" id="{00000000-0008-0000-0400-0000C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301</xdr:row>
          <xdr:rowOff>209550</xdr:rowOff>
        </xdr:from>
        <xdr:to>
          <xdr:col>19</xdr:col>
          <xdr:colOff>523875</xdr:colOff>
          <xdr:row>302</xdr:row>
          <xdr:rowOff>200025</xdr:rowOff>
        </xdr:to>
        <xdr:sp macro="" textlink="">
          <xdr:nvSpPr>
            <xdr:cNvPr id="4802" name="Check Box 706" hidden="1">
              <a:extLst>
                <a:ext uri="{63B3BB69-23CF-44E3-9099-C40C66FF867C}">
                  <a14:compatExt spid="_x0000_s4802"/>
                </a:ext>
                <a:ext uri="{FF2B5EF4-FFF2-40B4-BE49-F238E27FC236}">
                  <a16:creationId xmlns:a16="http://schemas.microsoft.com/office/drawing/2014/main" id="{00000000-0008-0000-0400-0000C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302</xdr:row>
          <xdr:rowOff>209550</xdr:rowOff>
        </xdr:from>
        <xdr:to>
          <xdr:col>19</xdr:col>
          <xdr:colOff>523875</xdr:colOff>
          <xdr:row>303</xdr:row>
          <xdr:rowOff>200025</xdr:rowOff>
        </xdr:to>
        <xdr:sp macro="" textlink="">
          <xdr:nvSpPr>
            <xdr:cNvPr id="4803" name="Check Box 707" hidden="1">
              <a:extLst>
                <a:ext uri="{63B3BB69-23CF-44E3-9099-C40C66FF867C}">
                  <a14:compatExt spid="_x0000_s4803"/>
                </a:ext>
                <a:ext uri="{FF2B5EF4-FFF2-40B4-BE49-F238E27FC236}">
                  <a16:creationId xmlns:a16="http://schemas.microsoft.com/office/drawing/2014/main" id="{00000000-0008-0000-0400-0000C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303</xdr:row>
          <xdr:rowOff>209550</xdr:rowOff>
        </xdr:from>
        <xdr:to>
          <xdr:col>19</xdr:col>
          <xdr:colOff>523875</xdr:colOff>
          <xdr:row>304</xdr:row>
          <xdr:rowOff>200025</xdr:rowOff>
        </xdr:to>
        <xdr:sp macro="" textlink="">
          <xdr:nvSpPr>
            <xdr:cNvPr id="4804" name="Check Box 708" hidden="1">
              <a:extLst>
                <a:ext uri="{63B3BB69-23CF-44E3-9099-C40C66FF867C}">
                  <a14:compatExt spid="_x0000_s4804"/>
                </a:ext>
                <a:ext uri="{FF2B5EF4-FFF2-40B4-BE49-F238E27FC236}">
                  <a16:creationId xmlns:a16="http://schemas.microsoft.com/office/drawing/2014/main" id="{00000000-0008-0000-0400-0000C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304</xdr:row>
          <xdr:rowOff>209550</xdr:rowOff>
        </xdr:from>
        <xdr:to>
          <xdr:col>19</xdr:col>
          <xdr:colOff>523875</xdr:colOff>
          <xdr:row>305</xdr:row>
          <xdr:rowOff>200025</xdr:rowOff>
        </xdr:to>
        <xdr:sp macro="" textlink="">
          <xdr:nvSpPr>
            <xdr:cNvPr id="4805" name="Check Box 709" hidden="1">
              <a:extLst>
                <a:ext uri="{63B3BB69-23CF-44E3-9099-C40C66FF867C}">
                  <a14:compatExt spid="_x0000_s4805"/>
                </a:ext>
                <a:ext uri="{FF2B5EF4-FFF2-40B4-BE49-F238E27FC236}">
                  <a16:creationId xmlns:a16="http://schemas.microsoft.com/office/drawing/2014/main" id="{00000000-0008-0000-0400-0000C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310</xdr:row>
          <xdr:rowOff>28575</xdr:rowOff>
        </xdr:from>
        <xdr:to>
          <xdr:col>19</xdr:col>
          <xdr:colOff>542925</xdr:colOff>
          <xdr:row>311</xdr:row>
          <xdr:rowOff>19050</xdr:rowOff>
        </xdr:to>
        <xdr:sp macro="" textlink="">
          <xdr:nvSpPr>
            <xdr:cNvPr id="4806" name="Check Box 710" hidden="1">
              <a:extLst>
                <a:ext uri="{63B3BB69-23CF-44E3-9099-C40C66FF867C}">
                  <a14:compatExt spid="_x0000_s4806"/>
                </a:ext>
                <a:ext uri="{FF2B5EF4-FFF2-40B4-BE49-F238E27FC236}">
                  <a16:creationId xmlns:a16="http://schemas.microsoft.com/office/drawing/2014/main" id="{00000000-0008-0000-0400-0000C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311</xdr:row>
          <xdr:rowOff>28575</xdr:rowOff>
        </xdr:from>
        <xdr:to>
          <xdr:col>19</xdr:col>
          <xdr:colOff>542925</xdr:colOff>
          <xdr:row>312</xdr:row>
          <xdr:rowOff>19050</xdr:rowOff>
        </xdr:to>
        <xdr:sp macro="" textlink="">
          <xdr:nvSpPr>
            <xdr:cNvPr id="4807" name="Check Box 711" hidden="1">
              <a:extLst>
                <a:ext uri="{63B3BB69-23CF-44E3-9099-C40C66FF867C}">
                  <a14:compatExt spid="_x0000_s4807"/>
                </a:ext>
                <a:ext uri="{FF2B5EF4-FFF2-40B4-BE49-F238E27FC236}">
                  <a16:creationId xmlns:a16="http://schemas.microsoft.com/office/drawing/2014/main" id="{00000000-0008-0000-0400-0000C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312</xdr:row>
          <xdr:rowOff>28575</xdr:rowOff>
        </xdr:from>
        <xdr:to>
          <xdr:col>19</xdr:col>
          <xdr:colOff>542925</xdr:colOff>
          <xdr:row>313</xdr:row>
          <xdr:rowOff>19050</xdr:rowOff>
        </xdr:to>
        <xdr:sp macro="" textlink="">
          <xdr:nvSpPr>
            <xdr:cNvPr id="4808" name="Check Box 712" hidden="1">
              <a:extLst>
                <a:ext uri="{63B3BB69-23CF-44E3-9099-C40C66FF867C}">
                  <a14:compatExt spid="_x0000_s4808"/>
                </a:ext>
                <a:ext uri="{FF2B5EF4-FFF2-40B4-BE49-F238E27FC236}">
                  <a16:creationId xmlns:a16="http://schemas.microsoft.com/office/drawing/2014/main" id="{00000000-0008-0000-0400-0000C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313</xdr:row>
          <xdr:rowOff>28575</xdr:rowOff>
        </xdr:from>
        <xdr:to>
          <xdr:col>19</xdr:col>
          <xdr:colOff>542925</xdr:colOff>
          <xdr:row>314</xdr:row>
          <xdr:rowOff>19050</xdr:rowOff>
        </xdr:to>
        <xdr:sp macro="" textlink="">
          <xdr:nvSpPr>
            <xdr:cNvPr id="4809" name="Check Box 713" hidden="1">
              <a:extLst>
                <a:ext uri="{63B3BB69-23CF-44E3-9099-C40C66FF867C}">
                  <a14:compatExt spid="_x0000_s4809"/>
                </a:ext>
                <a:ext uri="{FF2B5EF4-FFF2-40B4-BE49-F238E27FC236}">
                  <a16:creationId xmlns:a16="http://schemas.microsoft.com/office/drawing/2014/main" id="{00000000-0008-0000-0400-0000C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318</xdr:row>
          <xdr:rowOff>247650</xdr:rowOff>
        </xdr:from>
        <xdr:to>
          <xdr:col>19</xdr:col>
          <xdr:colOff>542925</xdr:colOff>
          <xdr:row>319</xdr:row>
          <xdr:rowOff>238125</xdr:rowOff>
        </xdr:to>
        <xdr:sp macro="" textlink="">
          <xdr:nvSpPr>
            <xdr:cNvPr id="4810" name="Check Box 714" hidden="1">
              <a:extLst>
                <a:ext uri="{63B3BB69-23CF-44E3-9099-C40C66FF867C}">
                  <a14:compatExt spid="_x0000_s4810"/>
                </a:ext>
                <a:ext uri="{FF2B5EF4-FFF2-40B4-BE49-F238E27FC236}">
                  <a16:creationId xmlns:a16="http://schemas.microsoft.com/office/drawing/2014/main" id="{00000000-0008-0000-0400-0000C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319</xdr:row>
          <xdr:rowOff>247650</xdr:rowOff>
        </xdr:from>
        <xdr:to>
          <xdr:col>19</xdr:col>
          <xdr:colOff>542925</xdr:colOff>
          <xdr:row>320</xdr:row>
          <xdr:rowOff>238125</xdr:rowOff>
        </xdr:to>
        <xdr:sp macro="" textlink="">
          <xdr:nvSpPr>
            <xdr:cNvPr id="4811" name="Check Box 715" hidden="1">
              <a:extLst>
                <a:ext uri="{63B3BB69-23CF-44E3-9099-C40C66FF867C}">
                  <a14:compatExt spid="_x0000_s4811"/>
                </a:ext>
                <a:ext uri="{FF2B5EF4-FFF2-40B4-BE49-F238E27FC236}">
                  <a16:creationId xmlns:a16="http://schemas.microsoft.com/office/drawing/2014/main" id="{00000000-0008-0000-0400-0000C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313</xdr:row>
          <xdr:rowOff>228600</xdr:rowOff>
        </xdr:from>
        <xdr:to>
          <xdr:col>19</xdr:col>
          <xdr:colOff>542925</xdr:colOff>
          <xdr:row>314</xdr:row>
          <xdr:rowOff>219075</xdr:rowOff>
        </xdr:to>
        <xdr:sp macro="" textlink="">
          <xdr:nvSpPr>
            <xdr:cNvPr id="4814" name="Check Box 718" hidden="1">
              <a:extLst>
                <a:ext uri="{63B3BB69-23CF-44E3-9099-C40C66FF867C}">
                  <a14:compatExt spid="_x0000_s4814"/>
                </a:ext>
                <a:ext uri="{FF2B5EF4-FFF2-40B4-BE49-F238E27FC236}">
                  <a16:creationId xmlns:a16="http://schemas.microsoft.com/office/drawing/2014/main" id="{00000000-0008-0000-0400-0000C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314</xdr:row>
          <xdr:rowOff>228600</xdr:rowOff>
        </xdr:from>
        <xdr:to>
          <xdr:col>19</xdr:col>
          <xdr:colOff>542925</xdr:colOff>
          <xdr:row>315</xdr:row>
          <xdr:rowOff>219075</xdr:rowOff>
        </xdr:to>
        <xdr:sp macro="" textlink="">
          <xdr:nvSpPr>
            <xdr:cNvPr id="4815" name="Check Box 719" hidden="1">
              <a:extLst>
                <a:ext uri="{63B3BB69-23CF-44E3-9099-C40C66FF867C}">
                  <a14:compatExt spid="_x0000_s4815"/>
                </a:ext>
                <a:ext uri="{FF2B5EF4-FFF2-40B4-BE49-F238E27FC236}">
                  <a16:creationId xmlns:a16="http://schemas.microsoft.com/office/drawing/2014/main" id="{00000000-0008-0000-0400-0000C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315</xdr:row>
          <xdr:rowOff>228600</xdr:rowOff>
        </xdr:from>
        <xdr:to>
          <xdr:col>19</xdr:col>
          <xdr:colOff>542925</xdr:colOff>
          <xdr:row>316</xdr:row>
          <xdr:rowOff>219075</xdr:rowOff>
        </xdr:to>
        <xdr:sp macro="" textlink="">
          <xdr:nvSpPr>
            <xdr:cNvPr id="4816" name="Check Box 720" hidden="1">
              <a:extLst>
                <a:ext uri="{63B3BB69-23CF-44E3-9099-C40C66FF867C}">
                  <a14:compatExt spid="_x0000_s4816"/>
                </a:ext>
                <a:ext uri="{FF2B5EF4-FFF2-40B4-BE49-F238E27FC236}">
                  <a16:creationId xmlns:a16="http://schemas.microsoft.com/office/drawing/2014/main" id="{00000000-0008-0000-0400-0000D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316</xdr:row>
          <xdr:rowOff>228600</xdr:rowOff>
        </xdr:from>
        <xdr:to>
          <xdr:col>19</xdr:col>
          <xdr:colOff>542925</xdr:colOff>
          <xdr:row>317</xdr:row>
          <xdr:rowOff>219075</xdr:rowOff>
        </xdr:to>
        <xdr:sp macro="" textlink="">
          <xdr:nvSpPr>
            <xdr:cNvPr id="4817" name="Check Box 721" hidden="1">
              <a:extLst>
                <a:ext uri="{63B3BB69-23CF-44E3-9099-C40C66FF867C}">
                  <a14:compatExt spid="_x0000_s4817"/>
                </a:ext>
                <a:ext uri="{FF2B5EF4-FFF2-40B4-BE49-F238E27FC236}">
                  <a16:creationId xmlns:a16="http://schemas.microsoft.com/office/drawing/2014/main" id="{00000000-0008-0000-0400-0000D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285750</xdr:colOff>
          <xdr:row>317</xdr:row>
          <xdr:rowOff>228600</xdr:rowOff>
        </xdr:from>
        <xdr:to>
          <xdr:col>19</xdr:col>
          <xdr:colOff>542925</xdr:colOff>
          <xdr:row>318</xdr:row>
          <xdr:rowOff>219075</xdr:rowOff>
        </xdr:to>
        <xdr:sp macro="" textlink="">
          <xdr:nvSpPr>
            <xdr:cNvPr id="4818" name="Check Box 722" hidden="1">
              <a:extLst>
                <a:ext uri="{63B3BB69-23CF-44E3-9099-C40C66FF867C}">
                  <a14:compatExt spid="_x0000_s4818"/>
                </a:ext>
                <a:ext uri="{FF2B5EF4-FFF2-40B4-BE49-F238E27FC236}">
                  <a16:creationId xmlns:a16="http://schemas.microsoft.com/office/drawing/2014/main" id="{00000000-0008-0000-0400-0000D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104774</xdr:colOff>
      <xdr:row>5</xdr:row>
      <xdr:rowOff>38101</xdr:rowOff>
    </xdr:from>
    <xdr:to>
      <xdr:col>12</xdr:col>
      <xdr:colOff>698499</xdr:colOff>
      <xdr:row>20</xdr:row>
      <xdr:rowOff>152401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9523</xdr:colOff>
      <xdr:row>20</xdr:row>
      <xdr:rowOff>95250</xdr:rowOff>
    </xdr:from>
    <xdr:to>
      <xdr:col>5</xdr:col>
      <xdr:colOff>1219199</xdr:colOff>
      <xdr:row>38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95250</xdr:colOff>
      <xdr:row>21</xdr:row>
      <xdr:rowOff>142874</xdr:rowOff>
    </xdr:from>
    <xdr:to>
      <xdr:col>12</xdr:col>
      <xdr:colOff>761999</xdr:colOff>
      <xdr:row>39</xdr:row>
      <xdr:rowOff>12699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4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0E1B-5E81-4A44-B610-0B053BBF944D}">
  <sheetPr>
    <outlinePr summaryBelow="0" summaryRight="0"/>
  </sheetPr>
  <dimension ref="A1:P594"/>
  <sheetViews>
    <sheetView showGridLines="0" tabSelected="1" zoomScaleNormal="100" workbookViewId="0">
      <selection activeCell="N117" sqref="N117"/>
    </sheetView>
  </sheetViews>
  <sheetFormatPr baseColWidth="10" defaultColWidth="12.7109375" defaultRowHeight="15.75" customHeight="1"/>
  <cols>
    <col min="1" max="13" width="12.7109375" style="4"/>
    <col min="14" max="14" width="26" style="4" customWidth="1"/>
    <col min="15" max="16384" width="12.7109375" style="4"/>
  </cols>
  <sheetData>
    <row r="1" spans="1:16" ht="15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thickBot="1">
      <c r="A3" s="3"/>
      <c r="B3" s="3"/>
      <c r="C3" s="225" t="s">
        <v>15</v>
      </c>
      <c r="D3" s="216"/>
      <c r="E3" s="216"/>
      <c r="F3" s="216"/>
      <c r="G3" s="216"/>
      <c r="H3" s="216"/>
      <c r="I3" s="216"/>
      <c r="J3" s="216"/>
      <c r="K3" s="216"/>
      <c r="L3" s="216"/>
      <c r="M3" s="3"/>
      <c r="N3" s="3"/>
      <c r="O3" s="3"/>
      <c r="P3" s="3"/>
    </row>
    <row r="4" spans="1:16" ht="15.75" customHeight="1" thickTop="1">
      <c r="A4" s="3"/>
      <c r="B4" s="3"/>
      <c r="C4" s="216"/>
      <c r="D4" s="219"/>
      <c r="E4" s="219"/>
      <c r="F4" s="219"/>
      <c r="G4" s="219"/>
      <c r="H4" s="219"/>
      <c r="I4" s="219"/>
      <c r="J4" s="219"/>
      <c r="K4" s="219"/>
      <c r="L4" s="219"/>
      <c r="M4" s="3"/>
      <c r="N4" s="234" t="s">
        <v>16</v>
      </c>
      <c r="O4" s="235"/>
      <c r="P4" s="236"/>
    </row>
    <row r="5" spans="1:16" ht="15.75" customHeight="1" thickBot="1">
      <c r="A5" s="3"/>
      <c r="B5" s="3"/>
      <c r="C5" s="216"/>
      <c r="D5" s="219"/>
      <c r="E5" s="219"/>
      <c r="F5" s="219"/>
      <c r="G5" s="219"/>
      <c r="H5" s="219"/>
      <c r="I5" s="219"/>
      <c r="J5" s="219"/>
      <c r="K5" s="219"/>
      <c r="L5" s="219"/>
      <c r="M5" s="3"/>
      <c r="N5" s="237"/>
      <c r="O5" s="238"/>
      <c r="P5" s="239"/>
    </row>
    <row r="6" spans="1:16" ht="15.75" customHeight="1" thickTop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40" t="s">
        <v>17</v>
      </c>
      <c r="O6" s="241"/>
      <c r="P6" s="242"/>
    </row>
    <row r="7" spans="1:16" ht="15.75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43"/>
      <c r="O7" s="244"/>
      <c r="P7" s="245"/>
    </row>
    <row r="8" spans="1:16" ht="15.75" customHeight="1" thickTop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40" t="s">
        <v>18</v>
      </c>
      <c r="O8" s="241"/>
      <c r="P8" s="242"/>
    </row>
    <row r="9" spans="1:16" ht="15.75" customHeight="1" thickBo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243"/>
      <c r="O9" s="244"/>
      <c r="P9" s="245"/>
    </row>
    <row r="10" spans="1:16" ht="15.75" customHeight="1" thickTop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46"/>
      <c r="O21" s="247"/>
      <c r="P21" s="3"/>
    </row>
    <row r="22" spans="1:16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47"/>
      <c r="O22" s="247"/>
      <c r="P22" s="3"/>
    </row>
    <row r="23" spans="1:16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O24" s="3"/>
      <c r="P24" s="3"/>
    </row>
    <row r="25" spans="1:16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.75" customHeight="1">
      <c r="A38" s="3"/>
      <c r="B38" s="3"/>
      <c r="C38" s="3"/>
      <c r="D38" s="3"/>
      <c r="E38" s="146"/>
      <c r="F38" s="146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5.75" customHeight="1">
      <c r="A39" s="3"/>
      <c r="B39" s="3"/>
      <c r="C39" s="3"/>
      <c r="D39" s="3"/>
      <c r="E39" s="146"/>
      <c r="F39" s="146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.75" customHeight="1">
      <c r="A40" s="21"/>
      <c r="B40" s="21"/>
      <c r="C40" s="231" t="s">
        <v>19</v>
      </c>
      <c r="D40" s="216"/>
      <c r="E40" s="216"/>
      <c r="F40" s="216"/>
      <c r="G40" s="216"/>
      <c r="H40" s="216"/>
      <c r="I40" s="216"/>
      <c r="J40" s="216"/>
      <c r="K40" s="216"/>
      <c r="L40" s="216"/>
      <c r="M40" s="21"/>
      <c r="N40" s="21"/>
      <c r="O40" s="21"/>
      <c r="P40" s="3"/>
    </row>
    <row r="41" spans="1:16" ht="15.75" customHeight="1">
      <c r="A41" s="21"/>
      <c r="B41" s="21"/>
      <c r="C41" s="216"/>
      <c r="D41" s="219"/>
      <c r="E41" s="219"/>
      <c r="F41" s="219"/>
      <c r="G41" s="219"/>
      <c r="H41" s="219"/>
      <c r="I41" s="219"/>
      <c r="J41" s="219"/>
      <c r="K41" s="219"/>
      <c r="L41" s="219"/>
      <c r="M41" s="21"/>
      <c r="N41" s="21"/>
      <c r="O41" s="21"/>
      <c r="P41" s="3"/>
    </row>
    <row r="42" spans="1:16" ht="15.75" customHeight="1">
      <c r="A42" s="21"/>
      <c r="B42" s="21"/>
      <c r="C42" s="216"/>
      <c r="D42" s="219"/>
      <c r="E42" s="219"/>
      <c r="F42" s="219"/>
      <c r="G42" s="219"/>
      <c r="H42" s="219"/>
      <c r="I42" s="219"/>
      <c r="J42" s="219"/>
      <c r="K42" s="219"/>
      <c r="L42" s="219"/>
      <c r="M42" s="21"/>
      <c r="N42" s="21"/>
      <c r="O42" s="21"/>
      <c r="P42" s="3"/>
    </row>
    <row r="43" spans="1:16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3"/>
    </row>
    <row r="44" spans="1:16" ht="15.7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3"/>
    </row>
    <row r="45" spans="1:16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"/>
    </row>
    <row r="46" spans="1:16" ht="15.7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3"/>
    </row>
    <row r="47" spans="1:16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3"/>
    </row>
    <row r="48" spans="1:16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3"/>
    </row>
    <row r="49" spans="1:16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"/>
    </row>
    <row r="50" spans="1:16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3"/>
    </row>
    <row r="51" spans="1:16" ht="15.75" customHeight="1">
      <c r="A51" s="21"/>
      <c r="B51" s="21"/>
      <c r="C51" s="21"/>
      <c r="D51" s="21"/>
      <c r="E51" s="21"/>
      <c r="F51" s="21"/>
      <c r="G51" s="229" t="s">
        <v>121</v>
      </c>
      <c r="H51" s="216"/>
      <c r="I51" s="216"/>
      <c r="J51" s="216"/>
      <c r="K51" s="216"/>
      <c r="L51" s="216"/>
      <c r="M51" s="216"/>
      <c r="N51" s="216"/>
      <c r="O51" s="21"/>
      <c r="P51" s="3"/>
    </row>
    <row r="52" spans="1:16" ht="15.75" customHeight="1">
      <c r="A52" s="21"/>
      <c r="B52" s="21"/>
      <c r="C52" s="21"/>
      <c r="D52" s="21"/>
      <c r="E52" s="21"/>
      <c r="F52" s="21"/>
      <c r="G52" s="216"/>
      <c r="H52" s="230"/>
      <c r="I52" s="230"/>
      <c r="J52" s="230"/>
      <c r="K52" s="230"/>
      <c r="L52" s="230"/>
      <c r="M52" s="230"/>
      <c r="N52" s="230"/>
      <c r="O52" s="21"/>
      <c r="P52" s="3"/>
    </row>
    <row r="53" spans="1:16" ht="15.75" customHeight="1">
      <c r="A53" s="21"/>
      <c r="B53" s="21"/>
      <c r="C53" s="21"/>
      <c r="D53" s="21"/>
      <c r="E53" s="21"/>
      <c r="F53" s="21"/>
      <c r="G53" s="216"/>
      <c r="H53" s="230"/>
      <c r="I53" s="230"/>
      <c r="J53" s="230"/>
      <c r="K53" s="230"/>
      <c r="L53" s="230"/>
      <c r="M53" s="230"/>
      <c r="N53" s="230"/>
      <c r="O53" s="21"/>
      <c r="P53" s="3"/>
    </row>
    <row r="54" spans="1:16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"/>
    </row>
    <row r="55" spans="1:16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3"/>
    </row>
    <row r="56" spans="1:16" ht="12.7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"/>
    </row>
    <row r="57" spans="1:16" ht="12.7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"/>
    </row>
    <row r="58" spans="1:16" ht="12.7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"/>
    </row>
    <row r="59" spans="1:16" ht="12.7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3"/>
    </row>
    <row r="60" spans="1:16" ht="12.7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"/>
    </row>
    <row r="61" spans="1:16" ht="12.7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"/>
    </row>
    <row r="62" spans="1:16" ht="12.7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"/>
    </row>
    <row r="63" spans="1:16" ht="12.7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3"/>
    </row>
    <row r="64" spans="1:16" ht="12.7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"/>
    </row>
    <row r="65" spans="1:16" ht="12.7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3"/>
    </row>
    <row r="66" spans="1:16" ht="12.7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"/>
    </row>
    <row r="67" spans="1:16" ht="12.7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3"/>
    </row>
    <row r="68" spans="1:16" ht="15" customHeight="1">
      <c r="A68" s="21"/>
      <c r="B68" s="21"/>
      <c r="C68" s="231" t="s">
        <v>189</v>
      </c>
      <c r="D68" s="216"/>
      <c r="E68" s="216"/>
      <c r="F68" s="216"/>
      <c r="G68" s="216"/>
      <c r="H68" s="216"/>
      <c r="I68" s="216"/>
      <c r="J68" s="216"/>
      <c r="K68" s="216"/>
      <c r="L68" s="216"/>
      <c r="M68" s="21"/>
      <c r="N68" s="21"/>
      <c r="O68" s="21"/>
      <c r="P68" s="3"/>
    </row>
    <row r="69" spans="1:16" ht="12.75">
      <c r="A69" s="21"/>
      <c r="B69" s="21"/>
      <c r="C69" s="216"/>
      <c r="D69" s="219"/>
      <c r="E69" s="219"/>
      <c r="F69" s="219"/>
      <c r="G69" s="219"/>
      <c r="H69" s="219"/>
      <c r="I69" s="219"/>
      <c r="J69" s="219"/>
      <c r="K69" s="219"/>
      <c r="L69" s="219"/>
      <c r="M69" s="21"/>
      <c r="N69" s="21"/>
      <c r="O69" s="21"/>
      <c r="P69" s="3"/>
    </row>
    <row r="70" spans="1:16" ht="12.75">
      <c r="A70" s="21"/>
      <c r="B70" s="21"/>
      <c r="C70" s="216"/>
      <c r="D70" s="219"/>
      <c r="E70" s="219"/>
      <c r="F70" s="219"/>
      <c r="G70" s="219"/>
      <c r="H70" s="219"/>
      <c r="I70" s="219"/>
      <c r="J70" s="219"/>
      <c r="K70" s="219"/>
      <c r="L70" s="219"/>
      <c r="M70" s="21"/>
      <c r="N70" s="21"/>
      <c r="O70" s="21"/>
      <c r="P70" s="3"/>
    </row>
    <row r="71" spans="1:16" ht="12.7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3"/>
    </row>
    <row r="72" spans="1:16" ht="12.7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3"/>
    </row>
    <row r="73" spans="1:16" ht="12.7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3"/>
    </row>
    <row r="74" spans="1:16" ht="12.7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3"/>
    </row>
    <row r="75" spans="1:16" ht="12.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3"/>
    </row>
    <row r="76" spans="1:16" ht="12.7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3"/>
    </row>
    <row r="77" spans="1:16" ht="12.7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3"/>
    </row>
    <row r="78" spans="1:16" ht="12.7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3"/>
    </row>
    <row r="79" spans="1:16" ht="12.7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3"/>
    </row>
    <row r="80" spans="1:16" ht="12.7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3"/>
    </row>
    <row r="81" spans="1:16" ht="12.7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3"/>
    </row>
    <row r="82" spans="1:16" ht="12.7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3"/>
    </row>
    <row r="83" spans="1:16" ht="12.7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3"/>
    </row>
    <row r="84" spans="1:16" ht="12.7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3"/>
    </row>
    <row r="85" spans="1:16" ht="12.7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3"/>
    </row>
    <row r="86" spans="1:16" ht="12.7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3"/>
    </row>
    <row r="87" spans="1:16" ht="12.7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3"/>
    </row>
    <row r="88" spans="1:16" ht="12.7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3"/>
    </row>
    <row r="89" spans="1:16" ht="12.7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3"/>
    </row>
    <row r="90" spans="1:16" ht="12.7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3"/>
    </row>
    <row r="91" spans="1:16" ht="12.7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3"/>
    </row>
    <row r="92" spans="1:16" ht="12.7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3"/>
    </row>
    <row r="93" spans="1:16" ht="12.7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3"/>
    </row>
    <row r="94" spans="1:16" ht="12.7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3"/>
    </row>
    <row r="95" spans="1:16" ht="12.7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3"/>
    </row>
    <row r="96" spans="1:16" ht="12.7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3"/>
    </row>
    <row r="97" spans="1:16" ht="12.7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3"/>
    </row>
    <row r="98" spans="1:16" ht="12.7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3"/>
    </row>
    <row r="99" spans="1:16" ht="12.7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3"/>
    </row>
    <row r="100" spans="1:16" ht="12.7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3"/>
    </row>
    <row r="101" spans="1:16" ht="12.7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3"/>
    </row>
    <row r="102" spans="1:16" ht="12.7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3"/>
    </row>
    <row r="103" spans="1:16" ht="12.7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3"/>
    </row>
    <row r="104" spans="1:16" ht="12.7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3"/>
    </row>
    <row r="105" spans="1:16" ht="12.7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3"/>
    </row>
    <row r="106" spans="1:16" ht="12.7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3"/>
    </row>
    <row r="107" spans="1:16" ht="12.7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3"/>
    </row>
    <row r="108" spans="1:16" ht="12.7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3"/>
    </row>
    <row r="109" spans="1:16" ht="12.7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3"/>
    </row>
    <row r="110" spans="1:16" ht="12.7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3"/>
    </row>
    <row r="111" spans="1:16" ht="12.7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3"/>
    </row>
    <row r="112" spans="1:16" ht="12.7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3"/>
    </row>
    <row r="113" spans="1:16" ht="12.7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3"/>
    </row>
    <row r="114" spans="1:16" ht="12.7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3"/>
    </row>
    <row r="115" spans="1:16" ht="12.7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3"/>
    </row>
    <row r="116" spans="1:16" ht="15" customHeight="1">
      <c r="A116" s="21"/>
      <c r="B116" s="21"/>
      <c r="C116" s="225" t="s">
        <v>20</v>
      </c>
      <c r="D116" s="216"/>
      <c r="E116" s="216"/>
      <c r="F116" s="216"/>
      <c r="G116" s="216"/>
      <c r="H116" s="216"/>
      <c r="I116" s="216"/>
      <c r="J116" s="216"/>
      <c r="K116" s="216"/>
      <c r="L116" s="216"/>
      <c r="M116" s="21"/>
      <c r="N116" s="21"/>
      <c r="O116" s="21"/>
      <c r="P116" s="3"/>
    </row>
    <row r="117" spans="1:16" ht="12.75">
      <c r="A117" s="21"/>
      <c r="B117" s="21"/>
      <c r="C117" s="216"/>
      <c r="D117" s="219"/>
      <c r="E117" s="219"/>
      <c r="F117" s="219"/>
      <c r="G117" s="219"/>
      <c r="H117" s="219"/>
      <c r="I117" s="219"/>
      <c r="J117" s="219"/>
      <c r="K117" s="219"/>
      <c r="L117" s="219"/>
      <c r="M117" s="21"/>
      <c r="N117" s="21"/>
      <c r="O117" s="21"/>
      <c r="P117" s="3"/>
    </row>
    <row r="118" spans="1:16" ht="12.75">
      <c r="A118" s="21"/>
      <c r="B118" s="21"/>
      <c r="C118" s="216"/>
      <c r="D118" s="219"/>
      <c r="E118" s="219"/>
      <c r="F118" s="219"/>
      <c r="G118" s="219"/>
      <c r="H118" s="219"/>
      <c r="I118" s="219"/>
      <c r="J118" s="219"/>
      <c r="K118" s="219"/>
      <c r="L118" s="219"/>
      <c r="M118" s="21"/>
      <c r="N118" s="21"/>
      <c r="O118" s="21"/>
      <c r="P118" s="3"/>
    </row>
    <row r="119" spans="1:16" ht="12.7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3"/>
    </row>
    <row r="120" spans="1:16" ht="12.7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3"/>
    </row>
    <row r="121" spans="1:16" ht="12.7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3"/>
    </row>
    <row r="122" spans="1:16" ht="12.7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3"/>
    </row>
    <row r="123" spans="1:16" ht="12.7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3"/>
    </row>
    <row r="124" spans="1:16" ht="12.7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3"/>
    </row>
    <row r="125" spans="1:16" ht="12.7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3"/>
    </row>
    <row r="126" spans="1:16" ht="12.7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3"/>
    </row>
    <row r="127" spans="1:16" ht="12.7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3"/>
    </row>
    <row r="128" spans="1:16" ht="12.7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3"/>
    </row>
    <row r="129" spans="1:16" ht="12.7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3"/>
    </row>
    <row r="130" spans="1:16" ht="12.7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3"/>
    </row>
    <row r="131" spans="1:16" ht="12.7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3"/>
    </row>
    <row r="132" spans="1:16" ht="12.7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3"/>
    </row>
    <row r="133" spans="1:16" ht="12.7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3"/>
    </row>
    <row r="134" spans="1:16" ht="12.7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3"/>
    </row>
    <row r="135" spans="1:16" ht="12.7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3"/>
    </row>
    <row r="136" spans="1:16" ht="12.7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3"/>
    </row>
    <row r="137" spans="1:16" ht="12.7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3"/>
    </row>
    <row r="138" spans="1:16" ht="12.7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3"/>
    </row>
    <row r="139" spans="1:16" ht="12.7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3"/>
    </row>
    <row r="140" spans="1:16" ht="12.7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3"/>
    </row>
    <row r="141" spans="1:16" ht="12.7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3"/>
    </row>
    <row r="142" spans="1:16" ht="12.7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3"/>
    </row>
    <row r="143" spans="1:16" ht="12.7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3"/>
    </row>
    <row r="144" spans="1:16" ht="12.7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3"/>
    </row>
    <row r="145" spans="1:16" ht="12.7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3"/>
    </row>
    <row r="146" spans="1:16" ht="12.7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3"/>
    </row>
    <row r="147" spans="1:16" ht="12.7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3"/>
    </row>
    <row r="148" spans="1:16" ht="12.7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3"/>
    </row>
    <row r="149" spans="1:16" ht="12.7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3"/>
    </row>
    <row r="150" spans="1:16" ht="12.7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3"/>
    </row>
    <row r="151" spans="1:16" ht="12.7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3"/>
    </row>
    <row r="152" spans="1:16" ht="12.7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3"/>
    </row>
    <row r="153" spans="1:16" ht="12.7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3"/>
    </row>
    <row r="154" spans="1:16" ht="12.7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3"/>
    </row>
    <row r="155" spans="1:16" ht="12.7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3"/>
    </row>
    <row r="156" spans="1:16" ht="12.7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3"/>
    </row>
    <row r="157" spans="1:16" ht="12.7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3"/>
    </row>
    <row r="158" spans="1:16" ht="12.7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3"/>
    </row>
    <row r="159" spans="1:16" ht="12.7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3"/>
    </row>
    <row r="160" spans="1:16" ht="12.7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3"/>
    </row>
    <row r="161" spans="1:16" ht="12.7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3"/>
    </row>
    <row r="162" spans="1:16" ht="12.7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3"/>
    </row>
    <row r="163" spans="1:16" ht="12.7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3"/>
    </row>
    <row r="164" spans="1:16" ht="12.7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3"/>
    </row>
    <row r="165" spans="1:16" ht="12.7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3"/>
    </row>
    <row r="166" spans="1:16" ht="12.7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3"/>
    </row>
    <row r="167" spans="1:16" ht="12.7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3"/>
    </row>
    <row r="168" spans="1:16" ht="12.7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3"/>
    </row>
    <row r="169" spans="1:16" ht="12.7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3"/>
    </row>
    <row r="170" spans="1:16" ht="12.7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3"/>
    </row>
    <row r="171" spans="1:16" ht="12.7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3"/>
    </row>
    <row r="172" spans="1:16" ht="12.7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3"/>
    </row>
    <row r="173" spans="1:16" ht="12.7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3"/>
    </row>
    <row r="174" spans="1:16" ht="12.7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3"/>
    </row>
    <row r="175" spans="1:16" ht="12.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3"/>
    </row>
    <row r="176" spans="1:16" ht="12.7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3"/>
    </row>
    <row r="177" spans="1:16" ht="12.7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3"/>
    </row>
    <row r="178" spans="1:16" ht="12.7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3"/>
    </row>
    <row r="179" spans="1:16" ht="12.7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3"/>
    </row>
    <row r="180" spans="1:16" ht="12.7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3"/>
    </row>
    <row r="181" spans="1:16" ht="12.7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3"/>
    </row>
    <row r="182" spans="1:16" ht="12.7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3"/>
    </row>
    <row r="183" spans="1:16" ht="12.7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3"/>
    </row>
    <row r="184" spans="1:16" ht="12.7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3"/>
    </row>
    <row r="185" spans="1:16" ht="12.7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3"/>
    </row>
    <row r="186" spans="1:16" ht="12.7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3"/>
    </row>
    <row r="187" spans="1:16" ht="12.7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3"/>
    </row>
    <row r="188" spans="1:16" ht="12.7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3"/>
    </row>
    <row r="189" spans="1:16" ht="12.7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3"/>
    </row>
    <row r="190" spans="1:16" ht="12.7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3"/>
    </row>
    <row r="191" spans="1:16" ht="12.7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3"/>
    </row>
    <row r="192" spans="1:16" ht="12.7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3"/>
    </row>
    <row r="193" spans="1:16" ht="12.7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3"/>
    </row>
    <row r="194" spans="1:16" ht="12.7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3"/>
    </row>
    <row r="195" spans="1:16" ht="12.7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3"/>
    </row>
    <row r="196" spans="1:16" ht="12.7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3"/>
    </row>
    <row r="197" spans="1:16" ht="12.7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3"/>
    </row>
    <row r="198" spans="1:16" ht="12.7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3"/>
    </row>
    <row r="199" spans="1:16" ht="12.7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3"/>
    </row>
    <row r="200" spans="1:16" ht="12.7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3"/>
    </row>
    <row r="201" spans="1:16" ht="12.7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3"/>
    </row>
    <row r="202" spans="1:16" ht="12.7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3"/>
    </row>
    <row r="203" spans="1:16" ht="12.7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3"/>
    </row>
    <row r="204" spans="1:16" ht="12.7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3"/>
    </row>
    <row r="205" spans="1:16" ht="12.7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3"/>
    </row>
    <row r="206" spans="1:16" ht="12.7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3"/>
    </row>
    <row r="207" spans="1:16" ht="12.7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3"/>
    </row>
    <row r="208" spans="1:16" ht="12.7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3"/>
    </row>
    <row r="209" spans="1:16" ht="12.7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3"/>
    </row>
    <row r="210" spans="1:16" ht="12.7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3"/>
    </row>
    <row r="211" spans="1:16" ht="12.7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3"/>
    </row>
    <row r="212" spans="1:16" ht="12.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3"/>
    </row>
    <row r="213" spans="1:16" ht="12.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3"/>
    </row>
    <row r="214" spans="1:16" ht="12.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3"/>
    </row>
    <row r="215" spans="1:16" ht="12.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3"/>
    </row>
    <row r="216" spans="1:16" ht="15" customHeight="1">
      <c r="A216" s="21"/>
      <c r="B216" s="21"/>
      <c r="C216" s="226" t="s">
        <v>21</v>
      </c>
      <c r="D216" s="216"/>
      <c r="E216" s="216"/>
      <c r="F216" s="216"/>
      <c r="G216" s="216"/>
      <c r="H216" s="216"/>
      <c r="I216" s="216"/>
      <c r="J216" s="216"/>
      <c r="K216" s="216"/>
      <c r="L216" s="216"/>
      <c r="M216" s="21"/>
      <c r="N216" s="21"/>
      <c r="O216" s="21"/>
      <c r="P216" s="3"/>
    </row>
    <row r="217" spans="1:16" ht="12.75">
      <c r="A217" s="21"/>
      <c r="B217" s="21"/>
      <c r="C217" s="216"/>
      <c r="D217" s="219"/>
      <c r="E217" s="219"/>
      <c r="F217" s="219"/>
      <c r="G217" s="219"/>
      <c r="H217" s="219"/>
      <c r="I217" s="219"/>
      <c r="J217" s="219"/>
      <c r="K217" s="219"/>
      <c r="L217" s="219"/>
      <c r="M217" s="21"/>
      <c r="N217" s="21"/>
      <c r="O217" s="21"/>
      <c r="P217" s="3"/>
    </row>
    <row r="218" spans="1:16" ht="12.75">
      <c r="A218" s="21"/>
      <c r="B218" s="21"/>
      <c r="C218" s="216"/>
      <c r="D218" s="219"/>
      <c r="E218" s="219"/>
      <c r="F218" s="219"/>
      <c r="G218" s="219"/>
      <c r="H218" s="219"/>
      <c r="I218" s="219"/>
      <c r="J218" s="219"/>
      <c r="K218" s="219"/>
      <c r="L218" s="219"/>
      <c r="M218" s="21"/>
      <c r="N218" s="21"/>
      <c r="O218" s="21"/>
      <c r="P218" s="3"/>
    </row>
    <row r="219" spans="1:16" ht="12.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3"/>
    </row>
    <row r="220" spans="1:16" ht="15" customHeight="1">
      <c r="A220" s="21"/>
      <c r="B220" s="21"/>
      <c r="C220" s="21"/>
      <c r="D220" s="21"/>
      <c r="E220" s="215" t="s">
        <v>1</v>
      </c>
      <c r="F220" s="220" t="s">
        <v>22</v>
      </c>
      <c r="G220" s="232"/>
      <c r="H220" s="232"/>
      <c r="I220" s="232"/>
      <c r="J220" s="232"/>
      <c r="K220" s="232"/>
      <c r="L220" s="21"/>
      <c r="M220" s="21"/>
      <c r="N220" s="21"/>
      <c r="O220" s="21"/>
      <c r="P220" s="3"/>
    </row>
    <row r="221" spans="1:16" ht="15" customHeight="1">
      <c r="A221" s="21"/>
      <c r="B221" s="21"/>
      <c r="C221" s="21"/>
      <c r="D221" s="21"/>
      <c r="E221" s="216"/>
      <c r="F221" s="232"/>
      <c r="G221" s="233"/>
      <c r="H221" s="233"/>
      <c r="I221" s="233"/>
      <c r="J221" s="233"/>
      <c r="K221" s="233"/>
      <c r="L221" s="21"/>
      <c r="M221" s="21"/>
      <c r="N221" s="21"/>
      <c r="O221" s="21"/>
      <c r="P221" s="3"/>
    </row>
    <row r="222" spans="1:16" ht="12.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3"/>
    </row>
    <row r="223" spans="1:16" ht="12.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3"/>
    </row>
    <row r="224" spans="1:16" ht="18">
      <c r="A224" s="21"/>
      <c r="B224" s="21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1"/>
      <c r="N224" s="21"/>
      <c r="O224" s="21"/>
      <c r="P224" s="3"/>
    </row>
    <row r="225" spans="1:16" ht="18">
      <c r="A225" s="21"/>
      <c r="B225" s="21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1"/>
      <c r="N225" s="21"/>
      <c r="O225" s="21"/>
      <c r="P225" s="3"/>
    </row>
    <row r="226" spans="1:16" ht="18">
      <c r="A226" s="21"/>
      <c r="B226" s="21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1"/>
      <c r="N226" s="21"/>
      <c r="O226" s="21"/>
      <c r="P226" s="3"/>
    </row>
    <row r="227" spans="1:16" ht="12.7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3"/>
    </row>
    <row r="228" spans="1:16" ht="12.7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3"/>
    </row>
    <row r="229" spans="1:16" ht="12.7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3"/>
    </row>
    <row r="230" spans="1:16" ht="12.7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3"/>
    </row>
    <row r="231" spans="1:16" ht="15" customHeight="1">
      <c r="A231" s="227"/>
      <c r="B231" s="216"/>
      <c r="C231" s="216"/>
      <c r="D231" s="216"/>
      <c r="E231" s="216"/>
      <c r="F231" s="216"/>
      <c r="G231" s="216"/>
      <c r="H231" s="216"/>
      <c r="I231" s="216"/>
      <c r="J231" s="216"/>
      <c r="K231" s="216"/>
      <c r="L231" s="216"/>
      <c r="M231" s="216"/>
      <c r="N231" s="216"/>
      <c r="O231" s="21"/>
      <c r="P231" s="3"/>
    </row>
    <row r="232" spans="1:16" ht="12.75">
      <c r="A232" s="216"/>
      <c r="B232" s="219"/>
      <c r="C232" s="219"/>
      <c r="D232" s="219"/>
      <c r="E232" s="219"/>
      <c r="F232" s="219"/>
      <c r="G232" s="219"/>
      <c r="H232" s="219"/>
      <c r="I232" s="219"/>
      <c r="J232" s="219"/>
      <c r="K232" s="219"/>
      <c r="L232" s="219"/>
      <c r="M232" s="219"/>
      <c r="N232" s="219"/>
      <c r="O232" s="21"/>
      <c r="P232" s="3"/>
    </row>
    <row r="233" spans="1:16" ht="12.75">
      <c r="A233" s="216"/>
      <c r="B233" s="219"/>
      <c r="C233" s="219"/>
      <c r="D233" s="219"/>
      <c r="E233" s="219"/>
      <c r="F233" s="219"/>
      <c r="G233" s="219"/>
      <c r="H233" s="219"/>
      <c r="I233" s="219"/>
      <c r="J233" s="219"/>
      <c r="K233" s="219"/>
      <c r="L233" s="219"/>
      <c r="M233" s="219"/>
      <c r="N233" s="219"/>
      <c r="O233" s="21"/>
      <c r="P233" s="3"/>
    </row>
    <row r="234" spans="1:16" ht="12.7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3"/>
    </row>
    <row r="235" spans="1:16" ht="15" customHeight="1">
      <c r="A235" s="21"/>
      <c r="B235" s="21"/>
      <c r="C235" s="21"/>
      <c r="D235" s="21"/>
      <c r="E235" s="215" t="s">
        <v>2</v>
      </c>
      <c r="F235" s="220" t="s">
        <v>23</v>
      </c>
      <c r="G235" s="216"/>
      <c r="H235" s="216"/>
      <c r="I235" s="216"/>
      <c r="J235" s="216"/>
      <c r="K235" s="21"/>
      <c r="L235" s="21"/>
      <c r="M235" s="21"/>
      <c r="N235" s="21"/>
      <c r="O235" s="21"/>
      <c r="P235" s="3"/>
    </row>
    <row r="236" spans="1:16" ht="12.75">
      <c r="A236" s="21"/>
      <c r="B236" s="21"/>
      <c r="C236" s="21"/>
      <c r="D236" s="21"/>
      <c r="E236" s="216"/>
      <c r="F236" s="216"/>
      <c r="G236" s="219"/>
      <c r="H236" s="219"/>
      <c r="I236" s="219"/>
      <c r="J236" s="219"/>
      <c r="K236" s="21"/>
      <c r="L236" s="21"/>
      <c r="M236" s="21"/>
      <c r="N236" s="21"/>
      <c r="O236" s="21"/>
      <c r="P236" s="3"/>
    </row>
    <row r="237" spans="1:16" ht="12.7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3"/>
    </row>
    <row r="238" spans="1:16" ht="12.7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3"/>
    </row>
    <row r="239" spans="1:16" ht="12.7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3"/>
    </row>
    <row r="240" spans="1:16" ht="12.7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3"/>
    </row>
    <row r="241" spans="1:16" ht="12.7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3"/>
    </row>
    <row r="242" spans="1:16" ht="12.7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3"/>
    </row>
    <row r="243" spans="1:16" ht="12.7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3"/>
    </row>
    <row r="244" spans="1:16" ht="12.7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3"/>
    </row>
    <row r="245" spans="1:16" ht="12.7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3"/>
    </row>
    <row r="246" spans="1:16" ht="12.7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3"/>
    </row>
    <row r="247" spans="1:16" ht="12.7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3"/>
    </row>
    <row r="248" spans="1:16" ht="12.7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3"/>
    </row>
    <row r="249" spans="1:16" ht="15" customHeight="1">
      <c r="A249" s="21"/>
      <c r="B249" s="21"/>
      <c r="C249" s="21"/>
      <c r="D249" s="21"/>
      <c r="E249" s="215" t="s">
        <v>3</v>
      </c>
      <c r="F249" s="220" t="s">
        <v>24</v>
      </c>
      <c r="G249" s="216"/>
      <c r="H249" s="216"/>
      <c r="I249" s="216"/>
      <c r="J249" s="216"/>
      <c r="K249" s="21"/>
      <c r="L249" s="21"/>
      <c r="M249" s="21"/>
      <c r="N249" s="21"/>
      <c r="O249" s="21"/>
      <c r="P249" s="3"/>
    </row>
    <row r="250" spans="1:16" ht="12.75">
      <c r="A250" s="21"/>
      <c r="B250" s="21"/>
      <c r="C250" s="21"/>
      <c r="D250" s="21"/>
      <c r="E250" s="216"/>
      <c r="F250" s="216"/>
      <c r="G250" s="219"/>
      <c r="H250" s="219"/>
      <c r="I250" s="219"/>
      <c r="J250" s="219"/>
      <c r="K250" s="21"/>
      <c r="L250" s="21"/>
      <c r="M250" s="21"/>
      <c r="N250" s="21"/>
      <c r="O250" s="21"/>
      <c r="P250" s="3"/>
    </row>
    <row r="251" spans="1:16" ht="12.7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3"/>
    </row>
    <row r="252" spans="1:16" ht="12.7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3"/>
    </row>
    <row r="253" spans="1:16" ht="12.7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3"/>
    </row>
    <row r="254" spans="1:16" ht="12.7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3"/>
    </row>
    <row r="255" spans="1:16" ht="12.7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3"/>
    </row>
    <row r="256" spans="1:16" ht="12.7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3"/>
    </row>
    <row r="257" spans="1:16" ht="18">
      <c r="A257" s="21"/>
      <c r="B257" s="21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1"/>
      <c r="N257" s="21"/>
      <c r="O257" s="21"/>
      <c r="P257" s="3"/>
    </row>
    <row r="258" spans="1:16" ht="18">
      <c r="A258" s="21"/>
      <c r="B258" s="21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1"/>
      <c r="N258" s="21"/>
      <c r="O258" s="21"/>
      <c r="P258" s="3"/>
    </row>
    <row r="259" spans="1:16" ht="18">
      <c r="A259" s="21"/>
      <c r="B259" s="21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1"/>
      <c r="N259" s="21"/>
      <c r="O259" s="21"/>
      <c r="P259" s="3"/>
    </row>
    <row r="260" spans="1:16" ht="12.7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3"/>
    </row>
    <row r="261" spans="1:16" ht="12.7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3"/>
    </row>
    <row r="262" spans="1:16" ht="15" customHeight="1">
      <c r="A262" s="21"/>
      <c r="B262" s="222" t="s">
        <v>4</v>
      </c>
      <c r="C262" s="218" t="s">
        <v>110</v>
      </c>
      <c r="D262" s="218"/>
      <c r="E262" s="218"/>
      <c r="F262" s="218"/>
      <c r="G262" s="218"/>
      <c r="H262" s="218"/>
      <c r="I262" s="218"/>
      <c r="J262" s="218"/>
      <c r="K262" s="218"/>
      <c r="L262" s="218"/>
      <c r="M262" s="218"/>
      <c r="N262" s="218"/>
      <c r="O262" s="218"/>
      <c r="P262" s="218"/>
    </row>
    <row r="263" spans="1:16" ht="15" customHeight="1">
      <c r="A263" s="21"/>
      <c r="B263" s="216"/>
      <c r="C263" s="218"/>
      <c r="D263" s="218"/>
      <c r="E263" s="218"/>
      <c r="F263" s="218"/>
      <c r="G263" s="218"/>
      <c r="H263" s="218"/>
      <c r="I263" s="218"/>
      <c r="J263" s="218"/>
      <c r="K263" s="218"/>
      <c r="L263" s="218"/>
      <c r="M263" s="218"/>
      <c r="N263" s="218"/>
      <c r="O263" s="218"/>
      <c r="P263" s="218"/>
    </row>
    <row r="264" spans="1:16" ht="12.7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3"/>
    </row>
    <row r="265" spans="1:16" ht="12.7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3"/>
    </row>
    <row r="266" spans="1:16" ht="12.7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3"/>
    </row>
    <row r="267" spans="1:16" ht="12.7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3"/>
    </row>
    <row r="268" spans="1:16" ht="12.7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3"/>
    </row>
    <row r="269" spans="1:16" ht="12.7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3"/>
    </row>
    <row r="270" spans="1:16" ht="12.7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3"/>
    </row>
    <row r="271" spans="1:16" ht="12.7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3"/>
    </row>
    <row r="272" spans="1:16" ht="12.7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3"/>
    </row>
    <row r="273" spans="1:16" ht="12.7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3"/>
    </row>
    <row r="274" spans="1:16" ht="143.1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3"/>
    </row>
    <row r="275" spans="1:16" ht="15" customHeight="1">
      <c r="A275" s="228" t="s">
        <v>25</v>
      </c>
      <c r="B275" s="216"/>
      <c r="C275" s="216"/>
      <c r="D275" s="216"/>
      <c r="E275" s="216"/>
      <c r="F275" s="216"/>
      <c r="G275" s="216"/>
      <c r="H275" s="216"/>
      <c r="I275" s="216"/>
      <c r="J275" s="216"/>
      <c r="K275" s="216"/>
      <c r="L275" s="216"/>
      <c r="M275" s="216"/>
      <c r="N275" s="216"/>
      <c r="O275" s="21"/>
      <c r="P275" s="3"/>
    </row>
    <row r="276" spans="1:16" ht="12.75">
      <c r="A276" s="216"/>
      <c r="B276" s="219"/>
      <c r="C276" s="219"/>
      <c r="D276" s="219"/>
      <c r="E276" s="219"/>
      <c r="F276" s="219"/>
      <c r="G276" s="219"/>
      <c r="H276" s="219"/>
      <c r="I276" s="219"/>
      <c r="J276" s="219"/>
      <c r="K276" s="219"/>
      <c r="L276" s="219"/>
      <c r="M276" s="219"/>
      <c r="N276" s="219"/>
      <c r="O276" s="21"/>
      <c r="P276" s="3"/>
    </row>
    <row r="277" spans="1:16" ht="12.75">
      <c r="A277" s="216"/>
      <c r="B277" s="219"/>
      <c r="C277" s="219"/>
      <c r="D277" s="219"/>
      <c r="E277" s="219"/>
      <c r="F277" s="219"/>
      <c r="G277" s="219"/>
      <c r="H277" s="219"/>
      <c r="I277" s="219"/>
      <c r="J277" s="219"/>
      <c r="K277" s="219"/>
      <c r="L277" s="219"/>
      <c r="M277" s="219"/>
      <c r="N277" s="219"/>
      <c r="O277" s="21"/>
      <c r="P277" s="3"/>
    </row>
    <row r="278" spans="1:16" ht="12.7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3"/>
    </row>
    <row r="279" spans="1:16" ht="12.7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3"/>
    </row>
    <row r="280" spans="1:16" ht="15" customHeight="1">
      <c r="A280" s="21"/>
      <c r="B280" s="21"/>
      <c r="C280" s="21"/>
      <c r="D280" s="21"/>
      <c r="E280" s="215" t="s">
        <v>5</v>
      </c>
      <c r="F280" s="220" t="s">
        <v>111</v>
      </c>
      <c r="G280" s="216"/>
      <c r="H280" s="216"/>
      <c r="I280" s="216"/>
      <c r="J280" s="216"/>
      <c r="K280" s="21"/>
      <c r="L280" s="21"/>
      <c r="M280" s="21"/>
      <c r="N280" s="21"/>
      <c r="O280" s="21"/>
      <c r="P280" s="3"/>
    </row>
    <row r="281" spans="1:16" ht="12.75">
      <c r="A281" s="21"/>
      <c r="B281" s="21"/>
      <c r="C281" s="21"/>
      <c r="D281" s="21"/>
      <c r="E281" s="216"/>
      <c r="F281" s="216"/>
      <c r="G281" s="219"/>
      <c r="H281" s="219"/>
      <c r="I281" s="219"/>
      <c r="J281" s="219"/>
      <c r="K281" s="21"/>
      <c r="L281" s="21"/>
      <c r="M281" s="21"/>
      <c r="N281" s="21"/>
      <c r="O281" s="21"/>
      <c r="P281" s="3"/>
    </row>
    <row r="282" spans="1:16" ht="12.7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3"/>
    </row>
    <row r="283" spans="1:16" ht="12.7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3"/>
    </row>
    <row r="284" spans="1:16" ht="12.7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3"/>
    </row>
    <row r="285" spans="1:16" ht="12.7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3"/>
    </row>
    <row r="286" spans="1:16" ht="12.7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3"/>
    </row>
    <row r="287" spans="1:16" ht="12.7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3"/>
    </row>
    <row r="288" spans="1:16" ht="12.7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3"/>
    </row>
    <row r="289" spans="1:16" ht="12.7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3"/>
    </row>
    <row r="290" spans="1:16" ht="12.7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3"/>
    </row>
    <row r="291" spans="1:16" ht="12.7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3"/>
    </row>
    <row r="292" spans="1:16" ht="15" customHeight="1">
      <c r="A292" s="21"/>
      <c r="B292" s="222" t="s">
        <v>4</v>
      </c>
      <c r="C292" s="218" t="s">
        <v>26</v>
      </c>
      <c r="D292" s="216"/>
      <c r="E292" s="216"/>
      <c r="F292" s="216"/>
      <c r="G292" s="216"/>
      <c r="H292" s="216"/>
      <c r="I292" s="216"/>
      <c r="J292" s="216"/>
      <c r="K292" s="216"/>
      <c r="L292" s="216"/>
      <c r="M292" s="216"/>
      <c r="N292" s="216"/>
      <c r="O292" s="216"/>
      <c r="P292" s="3"/>
    </row>
    <row r="293" spans="1:16" ht="15" customHeight="1">
      <c r="A293" s="21"/>
      <c r="B293" s="216"/>
      <c r="C293" s="216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3"/>
    </row>
    <row r="294" spans="1:16" ht="24.95" customHeight="1">
      <c r="A294" s="21"/>
      <c r="B294" s="218" t="s">
        <v>27</v>
      </c>
      <c r="C294" s="216"/>
      <c r="D294" s="216"/>
      <c r="E294" s="216"/>
      <c r="F294" s="216"/>
      <c r="G294" s="216"/>
      <c r="H294" s="216"/>
      <c r="I294" s="216"/>
      <c r="J294" s="216"/>
      <c r="K294" s="216"/>
      <c r="L294" s="216"/>
      <c r="M294" s="216"/>
      <c r="N294" s="216"/>
      <c r="O294" s="21"/>
      <c r="P294" s="3"/>
    </row>
    <row r="295" spans="1:16" ht="15" customHeight="1">
      <c r="A295" s="21"/>
      <c r="B295" s="218" t="s">
        <v>28</v>
      </c>
      <c r="C295" s="216"/>
      <c r="D295" s="216"/>
      <c r="E295" s="216"/>
      <c r="F295" s="216"/>
      <c r="G295" s="216"/>
      <c r="H295" s="216"/>
      <c r="I295" s="216"/>
      <c r="J295" s="216"/>
      <c r="K295" s="216"/>
      <c r="L295" s="216"/>
      <c r="M295" s="216"/>
      <c r="N295" s="216"/>
      <c r="O295" s="21"/>
      <c r="P295" s="3"/>
    </row>
    <row r="296" spans="1:16">
      <c r="A296" s="21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1"/>
      <c r="P296" s="3"/>
    </row>
    <row r="297" spans="1:16" ht="12.7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3"/>
    </row>
    <row r="298" spans="1:16" ht="12.7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3"/>
    </row>
    <row r="299" spans="1:16" ht="12.7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3"/>
    </row>
    <row r="300" spans="1:16" ht="12.7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3"/>
    </row>
    <row r="301" spans="1:16" ht="12.7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3"/>
    </row>
    <row r="302" spans="1:16" ht="12.7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3"/>
    </row>
    <row r="303" spans="1:16" ht="12.7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3"/>
    </row>
    <row r="304" spans="1:16" ht="12.7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3"/>
    </row>
    <row r="305" spans="1:16" ht="12.7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3"/>
    </row>
    <row r="306" spans="1:16" ht="15" customHeight="1">
      <c r="A306" s="21"/>
      <c r="B306" s="21"/>
      <c r="C306" s="21"/>
      <c r="D306" s="21"/>
      <c r="E306" s="215" t="s">
        <v>6</v>
      </c>
      <c r="F306" s="220" t="s">
        <v>122</v>
      </c>
      <c r="G306" s="216"/>
      <c r="H306" s="216"/>
      <c r="I306" s="216"/>
      <c r="J306" s="216"/>
      <c r="K306" s="21"/>
      <c r="L306" s="21"/>
      <c r="M306" s="21"/>
      <c r="N306" s="21"/>
      <c r="O306" s="21"/>
      <c r="P306" s="3"/>
    </row>
    <row r="307" spans="1:16" ht="12.75">
      <c r="A307" s="21"/>
      <c r="B307" s="21"/>
      <c r="C307" s="21"/>
      <c r="D307" s="21"/>
      <c r="E307" s="216"/>
      <c r="F307" s="216"/>
      <c r="G307" s="219"/>
      <c r="H307" s="219"/>
      <c r="I307" s="219"/>
      <c r="J307" s="219"/>
      <c r="K307" s="21"/>
      <c r="L307" s="21"/>
      <c r="M307" s="21"/>
      <c r="N307" s="21"/>
      <c r="O307" s="21"/>
      <c r="P307" s="3"/>
    </row>
    <row r="308" spans="1:16" ht="12.7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3"/>
    </row>
    <row r="309" spans="1:16" ht="12.7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3"/>
    </row>
    <row r="310" spans="1:16" ht="12.7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3"/>
    </row>
    <row r="311" spans="1:16" ht="12.7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3"/>
    </row>
    <row r="312" spans="1:16" ht="12.7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3"/>
    </row>
    <row r="313" spans="1:16" ht="12.7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3"/>
    </row>
    <row r="314" spans="1:16" ht="12.7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3"/>
    </row>
    <row r="315" spans="1:16" ht="12.7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3"/>
    </row>
    <row r="316" spans="1:16" ht="12.7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3"/>
    </row>
    <row r="317" spans="1:16" ht="12.7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3"/>
    </row>
    <row r="318" spans="1:16" ht="15" customHeight="1">
      <c r="A318" s="221" t="s">
        <v>112</v>
      </c>
      <c r="B318" s="216"/>
      <c r="C318" s="216"/>
      <c r="D318" s="216"/>
      <c r="E318" s="216"/>
      <c r="F318" s="216"/>
      <c r="G318" s="216"/>
      <c r="H318" s="216"/>
      <c r="I318" s="216"/>
      <c r="J318" s="216"/>
      <c r="K318" s="216"/>
      <c r="L318" s="216"/>
      <c r="M318" s="216"/>
      <c r="N318" s="216"/>
      <c r="O318" s="21"/>
      <c r="P318" s="3"/>
    </row>
    <row r="319" spans="1:16" ht="12.75">
      <c r="A319" s="216"/>
      <c r="B319" s="219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"/>
      <c r="P319" s="3"/>
    </row>
    <row r="320" spans="1:16" ht="12.75">
      <c r="A320" s="216"/>
      <c r="B320" s="219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"/>
      <c r="P320" s="3"/>
    </row>
    <row r="321" spans="1:16" ht="12.7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3"/>
    </row>
    <row r="322" spans="1:16" ht="12.7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3"/>
    </row>
    <row r="323" spans="1:16" ht="15" customHeight="1">
      <c r="A323" s="21"/>
      <c r="B323" s="21"/>
      <c r="C323" s="21"/>
      <c r="D323" s="21"/>
      <c r="E323" s="215" t="s">
        <v>7</v>
      </c>
      <c r="F323" s="220" t="s">
        <v>29</v>
      </c>
      <c r="G323" s="216"/>
      <c r="H323" s="216"/>
      <c r="I323" s="216"/>
      <c r="J323" s="216"/>
      <c r="K323" s="21"/>
      <c r="L323" s="21"/>
      <c r="M323" s="21"/>
      <c r="N323" s="21"/>
      <c r="O323" s="21"/>
      <c r="P323" s="3"/>
    </row>
    <row r="324" spans="1:16" ht="12.75">
      <c r="A324" s="21"/>
      <c r="B324" s="21"/>
      <c r="C324" s="21"/>
      <c r="D324" s="21"/>
      <c r="E324" s="216"/>
      <c r="F324" s="216"/>
      <c r="G324" s="219"/>
      <c r="H324" s="219"/>
      <c r="I324" s="219"/>
      <c r="J324" s="219"/>
      <c r="K324" s="21"/>
      <c r="L324" s="21"/>
      <c r="M324" s="21"/>
      <c r="N324" s="21"/>
      <c r="O324" s="21"/>
      <c r="P324" s="3"/>
    </row>
    <row r="325" spans="1:16" ht="12.7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3"/>
    </row>
    <row r="326" spans="1:16" ht="12.7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3"/>
    </row>
    <row r="327" spans="1:16" ht="12.7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3"/>
    </row>
    <row r="328" spans="1:16" ht="18">
      <c r="A328" s="21"/>
      <c r="B328" s="21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1"/>
      <c r="N328" s="21"/>
      <c r="O328" s="21"/>
      <c r="P328" s="3"/>
    </row>
    <row r="329" spans="1:16" ht="18">
      <c r="A329" s="21"/>
      <c r="B329" s="21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1"/>
      <c r="N329" s="21"/>
      <c r="O329" s="21"/>
      <c r="P329" s="3"/>
    </row>
    <row r="330" spans="1:16" ht="18">
      <c r="A330" s="21"/>
      <c r="B330" s="21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1"/>
      <c r="N330" s="21"/>
      <c r="O330" s="21"/>
      <c r="P330" s="3"/>
    </row>
    <row r="331" spans="1:16" ht="18">
      <c r="A331" s="21"/>
      <c r="B331" s="21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1"/>
      <c r="N331" s="21"/>
      <c r="O331" s="21"/>
      <c r="P331" s="3"/>
    </row>
    <row r="332" spans="1:16" ht="18">
      <c r="A332" s="21"/>
      <c r="B332" s="21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1"/>
      <c r="N332" s="21"/>
      <c r="O332" s="21"/>
      <c r="P332" s="3"/>
    </row>
    <row r="333" spans="1:16" ht="18">
      <c r="A333" s="21"/>
      <c r="B333" s="21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1"/>
      <c r="N333" s="21"/>
      <c r="O333" s="21"/>
      <c r="P333" s="3"/>
    </row>
    <row r="334" spans="1:16" ht="18">
      <c r="A334" s="21"/>
      <c r="B334" s="21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1"/>
      <c r="N334" s="21"/>
      <c r="O334" s="21"/>
      <c r="P334" s="3"/>
    </row>
    <row r="335" spans="1:16" ht="18">
      <c r="A335" s="21"/>
      <c r="B335" s="21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1"/>
      <c r="N335" s="21"/>
      <c r="O335" s="21"/>
      <c r="P335" s="3"/>
    </row>
    <row r="336" spans="1:16" ht="18">
      <c r="A336" s="21"/>
      <c r="B336" s="21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1"/>
      <c r="N336" s="21"/>
      <c r="O336" s="21"/>
      <c r="P336" s="3"/>
    </row>
    <row r="337" spans="1:16" ht="17.100000000000001" customHeight="1">
      <c r="A337" s="21"/>
      <c r="B337" s="222" t="s">
        <v>4</v>
      </c>
      <c r="C337" s="223" t="s">
        <v>113</v>
      </c>
      <c r="D337" s="216"/>
      <c r="E337" s="216"/>
      <c r="F337" s="216"/>
      <c r="G337" s="216"/>
      <c r="H337" s="216"/>
      <c r="I337" s="216"/>
      <c r="J337" s="216"/>
      <c r="K337" s="216"/>
      <c r="L337" s="216"/>
      <c r="M337" s="216"/>
      <c r="N337" s="24"/>
      <c r="O337" s="21"/>
      <c r="P337" s="3"/>
    </row>
    <row r="338" spans="1:16">
      <c r="A338" s="21"/>
      <c r="B338" s="216"/>
      <c r="C338" s="216"/>
      <c r="D338" s="219"/>
      <c r="E338" s="219"/>
      <c r="F338" s="219"/>
      <c r="G338" s="219"/>
      <c r="H338" s="219"/>
      <c r="I338" s="219"/>
      <c r="J338" s="219"/>
      <c r="K338" s="219"/>
      <c r="L338" s="219"/>
      <c r="M338" s="219"/>
      <c r="N338" s="24"/>
      <c r="O338" s="21"/>
      <c r="P338" s="3"/>
    </row>
    <row r="339" spans="1:16" ht="15" customHeight="1">
      <c r="A339" s="21"/>
      <c r="B339" s="218" t="s">
        <v>114</v>
      </c>
      <c r="C339" s="216"/>
      <c r="D339" s="216"/>
      <c r="E339" s="216"/>
      <c r="F339" s="216"/>
      <c r="G339" s="216"/>
      <c r="H339" s="216"/>
      <c r="I339" s="216"/>
      <c r="J339" s="216"/>
      <c r="K339" s="216"/>
      <c r="L339" s="216"/>
      <c r="M339" s="216"/>
      <c r="N339" s="216"/>
      <c r="O339" s="21"/>
      <c r="P339" s="3"/>
    </row>
    <row r="340" spans="1:16" ht="12.75">
      <c r="A340" s="21"/>
      <c r="B340" s="216"/>
      <c r="C340" s="219"/>
      <c r="D340" s="219"/>
      <c r="E340" s="219"/>
      <c r="F340" s="219"/>
      <c r="G340" s="219"/>
      <c r="H340" s="219"/>
      <c r="I340" s="219"/>
      <c r="J340" s="219"/>
      <c r="K340" s="219"/>
      <c r="L340" s="219"/>
      <c r="M340" s="219"/>
      <c r="N340" s="219"/>
      <c r="O340" s="21"/>
      <c r="P340" s="3"/>
    </row>
    <row r="341" spans="1:16" ht="15" customHeight="1">
      <c r="A341" s="218" t="s">
        <v>115</v>
      </c>
      <c r="B341" s="216"/>
      <c r="C341" s="216"/>
      <c r="D341" s="216"/>
      <c r="E341" s="216"/>
      <c r="F341" s="216"/>
      <c r="G341" s="216"/>
      <c r="H341" s="216"/>
      <c r="I341" s="216"/>
      <c r="J341" s="216"/>
      <c r="K341" s="216"/>
      <c r="L341" s="216"/>
      <c r="M341" s="216"/>
      <c r="N341" s="216"/>
      <c r="O341" s="216"/>
      <c r="P341" s="3"/>
    </row>
    <row r="342" spans="1:16" ht="15" customHeight="1">
      <c r="A342" s="216"/>
      <c r="B342" s="219"/>
      <c r="C342" s="219"/>
      <c r="D342" s="219"/>
      <c r="E342" s="219"/>
      <c r="F342" s="219"/>
      <c r="G342" s="219"/>
      <c r="H342" s="219"/>
      <c r="I342" s="219"/>
      <c r="J342" s="219"/>
      <c r="K342" s="219"/>
      <c r="L342" s="219"/>
      <c r="M342" s="219"/>
      <c r="N342" s="219"/>
      <c r="O342" s="219"/>
      <c r="P342" s="3"/>
    </row>
    <row r="343" spans="1:16" ht="18">
      <c r="A343" s="21"/>
      <c r="B343" s="21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1"/>
      <c r="N343" s="21"/>
      <c r="O343" s="21"/>
      <c r="P343" s="3"/>
    </row>
    <row r="344" spans="1:16" ht="18">
      <c r="A344" s="21"/>
      <c r="B344" s="21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1"/>
      <c r="N344" s="21"/>
      <c r="O344" s="21"/>
      <c r="P344" s="3"/>
    </row>
    <row r="345" spans="1:16" ht="18">
      <c r="A345" s="21"/>
      <c r="B345" s="21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1"/>
      <c r="N345" s="21"/>
      <c r="O345" s="21"/>
      <c r="P345" s="3"/>
    </row>
    <row r="346" spans="1:16" ht="18">
      <c r="A346" s="21"/>
      <c r="B346" s="21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1"/>
      <c r="N346" s="21"/>
      <c r="O346" s="21"/>
      <c r="P346" s="3"/>
    </row>
    <row r="347" spans="1:16" ht="18">
      <c r="A347" s="21"/>
      <c r="B347" s="21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1"/>
      <c r="N347" s="21"/>
      <c r="O347" s="21"/>
      <c r="P347" s="3"/>
    </row>
    <row r="348" spans="1:16" ht="18">
      <c r="A348" s="21"/>
      <c r="B348" s="21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1"/>
      <c r="N348" s="21"/>
      <c r="O348" s="21"/>
      <c r="P348" s="3"/>
    </row>
    <row r="349" spans="1:16" ht="18">
      <c r="A349" s="21"/>
      <c r="B349" s="21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1"/>
      <c r="N349" s="21"/>
      <c r="O349" s="21"/>
      <c r="P349" s="3"/>
    </row>
    <row r="350" spans="1:16" ht="18">
      <c r="A350" s="21"/>
      <c r="B350" s="21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1"/>
      <c r="N350" s="21"/>
      <c r="O350" s="21"/>
      <c r="P350" s="3"/>
    </row>
    <row r="351" spans="1:16" ht="18">
      <c r="A351" s="21"/>
      <c r="B351" s="21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1"/>
      <c r="N351" s="21"/>
      <c r="O351" s="21"/>
      <c r="P351" s="3"/>
    </row>
    <row r="352" spans="1:16" ht="18">
      <c r="A352" s="21"/>
      <c r="B352" s="21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1"/>
      <c r="N352" s="21"/>
      <c r="O352" s="21"/>
      <c r="P352" s="3"/>
    </row>
    <row r="353" spans="1:16" ht="26.1" customHeight="1">
      <c r="A353" s="21"/>
      <c r="B353" s="222" t="s">
        <v>4</v>
      </c>
      <c r="C353" s="223" t="s">
        <v>190</v>
      </c>
      <c r="D353" s="216"/>
      <c r="E353" s="216"/>
      <c r="F353" s="216"/>
      <c r="G353" s="216"/>
      <c r="H353" s="216"/>
      <c r="I353" s="216"/>
      <c r="J353" s="216"/>
      <c r="K353" s="216"/>
      <c r="L353" s="216"/>
      <c r="M353" s="216"/>
      <c r="N353" s="21"/>
      <c r="O353" s="21"/>
      <c r="P353" s="3"/>
    </row>
    <row r="354" spans="1:16" ht="12.75">
      <c r="A354" s="21"/>
      <c r="B354" s="216"/>
      <c r="C354" s="216"/>
      <c r="D354" s="219"/>
      <c r="E354" s="219"/>
      <c r="F354" s="219"/>
      <c r="G354" s="219"/>
      <c r="H354" s="219"/>
      <c r="I354" s="219"/>
      <c r="J354" s="219"/>
      <c r="K354" s="219"/>
      <c r="L354" s="219"/>
      <c r="M354" s="219"/>
      <c r="N354" s="21"/>
      <c r="O354" s="21"/>
      <c r="P354" s="3"/>
    </row>
    <row r="355" spans="1:16" ht="18">
      <c r="A355" s="21"/>
      <c r="B355" s="21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1"/>
      <c r="N355" s="21"/>
      <c r="O355" s="21"/>
      <c r="P355" s="3"/>
    </row>
    <row r="356" spans="1:16" ht="18">
      <c r="A356" s="21"/>
      <c r="B356" s="21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1"/>
      <c r="N356" s="21"/>
      <c r="O356" s="21"/>
      <c r="P356" s="3"/>
    </row>
    <row r="357" spans="1:16" ht="18">
      <c r="A357" s="21"/>
      <c r="B357" s="21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1"/>
      <c r="N357" s="21"/>
      <c r="O357" s="21"/>
      <c r="P357" s="3"/>
    </row>
    <row r="358" spans="1:16" ht="18">
      <c r="A358" s="21"/>
      <c r="B358" s="21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1"/>
      <c r="N358" s="21"/>
      <c r="O358" s="21"/>
      <c r="P358" s="3"/>
    </row>
    <row r="359" spans="1:16" ht="18">
      <c r="A359" s="21"/>
      <c r="B359" s="21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1"/>
      <c r="N359" s="21"/>
      <c r="O359" s="21"/>
      <c r="P359" s="3"/>
    </row>
    <row r="360" spans="1:16" ht="18">
      <c r="A360" s="21"/>
      <c r="B360" s="21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1"/>
      <c r="N360" s="21"/>
      <c r="O360" s="21"/>
      <c r="P360" s="3"/>
    </row>
    <row r="361" spans="1:16" ht="18">
      <c r="A361" s="21"/>
      <c r="B361" s="21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1"/>
      <c r="N361" s="21"/>
      <c r="O361" s="21"/>
      <c r="P361" s="3"/>
    </row>
    <row r="362" spans="1:16" ht="93.95" customHeight="1">
      <c r="A362" s="21"/>
      <c r="B362" s="21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1"/>
      <c r="N362" s="21"/>
      <c r="O362" s="21"/>
      <c r="P362" s="3"/>
    </row>
    <row r="363" spans="1:16" ht="18">
      <c r="A363" s="21"/>
      <c r="B363" s="21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1"/>
      <c r="N363" s="21"/>
      <c r="O363" s="21"/>
      <c r="P363" s="3"/>
    </row>
    <row r="364" spans="1:16" ht="12.95" customHeight="1">
      <c r="A364" s="21"/>
      <c r="B364" s="21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1"/>
      <c r="N364" s="21"/>
      <c r="O364" s="21"/>
      <c r="P364" s="3"/>
    </row>
    <row r="365" spans="1:16" ht="9.9499999999999993" customHeight="1">
      <c r="A365" s="21"/>
      <c r="B365" s="21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1"/>
      <c r="N365" s="21"/>
      <c r="O365" s="21"/>
      <c r="P365" s="3"/>
    </row>
    <row r="366" spans="1:16" ht="18" hidden="1">
      <c r="A366" s="21"/>
      <c r="B366" s="21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1"/>
      <c r="N366" s="21"/>
      <c r="O366" s="21"/>
      <c r="P366" s="3"/>
    </row>
    <row r="367" spans="1:16" ht="15" customHeight="1">
      <c r="A367" s="21"/>
      <c r="B367" s="21"/>
      <c r="C367" s="225" t="s">
        <v>30</v>
      </c>
      <c r="D367" s="216"/>
      <c r="E367" s="216"/>
      <c r="F367" s="216"/>
      <c r="G367" s="216"/>
      <c r="H367" s="216"/>
      <c r="I367" s="216"/>
      <c r="J367" s="216"/>
      <c r="K367" s="216"/>
      <c r="L367" s="216"/>
      <c r="M367" s="21"/>
      <c r="N367" s="21"/>
      <c r="O367" s="21"/>
      <c r="P367" s="3"/>
    </row>
    <row r="368" spans="1:16" ht="12.75">
      <c r="A368" s="21"/>
      <c r="B368" s="21"/>
      <c r="C368" s="216"/>
      <c r="D368" s="219"/>
      <c r="E368" s="219"/>
      <c r="F368" s="219"/>
      <c r="G368" s="219"/>
      <c r="H368" s="219"/>
      <c r="I368" s="219"/>
      <c r="J368" s="219"/>
      <c r="K368" s="219"/>
      <c r="L368" s="219"/>
      <c r="M368" s="21"/>
      <c r="N368" s="21"/>
      <c r="O368" s="21"/>
      <c r="P368" s="3"/>
    </row>
    <row r="369" spans="1:16" ht="12.75">
      <c r="A369" s="21"/>
      <c r="B369" s="21"/>
      <c r="C369" s="216"/>
      <c r="D369" s="219"/>
      <c r="E369" s="219"/>
      <c r="F369" s="219"/>
      <c r="G369" s="219"/>
      <c r="H369" s="219"/>
      <c r="I369" s="219"/>
      <c r="J369" s="219"/>
      <c r="K369" s="219"/>
      <c r="L369" s="219"/>
      <c r="M369" s="21"/>
      <c r="N369" s="21"/>
      <c r="O369" s="21"/>
      <c r="P369" s="3"/>
    </row>
    <row r="370" spans="1:16" ht="18">
      <c r="A370" s="21"/>
      <c r="B370" s="21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1"/>
      <c r="N370" s="21"/>
      <c r="O370" s="21"/>
      <c r="P370" s="3"/>
    </row>
    <row r="371" spans="1:16" ht="18">
      <c r="A371" s="21"/>
      <c r="B371" s="21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1"/>
      <c r="N371" s="21"/>
      <c r="O371" s="21"/>
      <c r="P371" s="3"/>
    </row>
    <row r="372" spans="1:16" ht="18">
      <c r="A372" s="21"/>
      <c r="B372" s="21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1"/>
      <c r="N372" s="21"/>
      <c r="O372" s="21"/>
      <c r="P372" s="3"/>
    </row>
    <row r="373" spans="1:16" ht="18">
      <c r="A373" s="21"/>
      <c r="B373" s="21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1"/>
      <c r="N373" s="21"/>
      <c r="O373" s="21"/>
      <c r="P373" s="3"/>
    </row>
    <row r="374" spans="1:16" ht="18">
      <c r="A374" s="21"/>
      <c r="B374" s="21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1"/>
      <c r="N374" s="21"/>
      <c r="O374" s="21"/>
      <c r="P374" s="3"/>
    </row>
    <row r="375" spans="1:16" ht="18">
      <c r="A375" s="21"/>
      <c r="B375" s="21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1"/>
      <c r="N375" s="21"/>
      <c r="O375" s="21"/>
      <c r="P375" s="3"/>
    </row>
    <row r="376" spans="1:16" ht="18">
      <c r="A376" s="21"/>
      <c r="B376" s="21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1"/>
      <c r="N376" s="21"/>
      <c r="O376" s="21"/>
      <c r="P376" s="3"/>
    </row>
    <row r="377" spans="1:16" ht="18">
      <c r="A377" s="21"/>
      <c r="B377" s="21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1"/>
      <c r="N377" s="21"/>
      <c r="O377" s="21"/>
      <c r="P377" s="3"/>
    </row>
    <row r="378" spans="1:16" ht="18">
      <c r="A378" s="21"/>
      <c r="B378" s="21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1"/>
      <c r="N378" s="21"/>
      <c r="O378" s="21"/>
      <c r="P378" s="3"/>
    </row>
    <row r="379" spans="1:16" ht="18">
      <c r="A379" s="21"/>
      <c r="B379" s="21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1"/>
      <c r="N379" s="21"/>
      <c r="O379" s="21"/>
      <c r="P379" s="3"/>
    </row>
    <row r="380" spans="1:16" ht="18">
      <c r="A380" s="21"/>
      <c r="B380" s="21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1"/>
      <c r="N380" s="21"/>
      <c r="O380" s="21"/>
      <c r="P380" s="3"/>
    </row>
    <row r="381" spans="1:16" ht="18">
      <c r="A381" s="21"/>
      <c r="B381" s="21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1"/>
      <c r="N381" s="21"/>
      <c r="O381" s="21"/>
      <c r="P381" s="3"/>
    </row>
    <row r="382" spans="1:16" ht="18">
      <c r="A382" s="21"/>
      <c r="B382" s="21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1"/>
      <c r="N382" s="21"/>
      <c r="O382" s="21"/>
      <c r="P382" s="3"/>
    </row>
    <row r="383" spans="1:16" ht="18">
      <c r="A383" s="21"/>
      <c r="B383" s="21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1"/>
      <c r="N383" s="21"/>
      <c r="O383" s="21"/>
      <c r="P383" s="3"/>
    </row>
    <row r="384" spans="1:16" ht="18">
      <c r="A384" s="21"/>
      <c r="B384" s="21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1"/>
      <c r="N384" s="21"/>
      <c r="O384" s="21"/>
      <c r="P384" s="3"/>
    </row>
    <row r="385" spans="1:16" ht="18">
      <c r="A385" s="21"/>
      <c r="B385" s="21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1"/>
      <c r="N385" s="21"/>
      <c r="O385" s="21"/>
      <c r="P385" s="3"/>
    </row>
    <row r="386" spans="1:16" ht="18">
      <c r="A386" s="21"/>
      <c r="B386" s="21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1"/>
      <c r="N386" s="21"/>
      <c r="O386" s="21"/>
      <c r="P386" s="3"/>
    </row>
    <row r="387" spans="1:16" ht="18">
      <c r="A387" s="21"/>
      <c r="B387" s="21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1"/>
      <c r="N387" s="21"/>
      <c r="O387" s="21"/>
      <c r="P387" s="3"/>
    </row>
    <row r="388" spans="1:16" ht="18">
      <c r="A388" s="21"/>
      <c r="B388" s="21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1"/>
      <c r="N388" s="21"/>
      <c r="O388" s="21"/>
      <c r="P388" s="3"/>
    </row>
    <row r="389" spans="1:16" ht="18">
      <c r="A389" s="21"/>
      <c r="B389" s="21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1"/>
      <c r="N389" s="21"/>
      <c r="O389" s="21"/>
      <c r="P389" s="3"/>
    </row>
    <row r="390" spans="1:16" ht="12.7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3"/>
    </row>
    <row r="391" spans="1:16" ht="12.7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3"/>
    </row>
    <row r="392" spans="1:16" ht="12.7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3"/>
    </row>
    <row r="393" spans="1:16" ht="12.7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3"/>
    </row>
    <row r="394" spans="1:16" ht="12.7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3"/>
    </row>
    <row r="395" spans="1:16" ht="12.7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3"/>
    </row>
    <row r="396" spans="1:16" ht="12.7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3"/>
    </row>
    <row r="397" spans="1:16" ht="12.7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3"/>
    </row>
    <row r="398" spans="1:16" ht="12.7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3"/>
    </row>
    <row r="399" spans="1:16" ht="12.7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3"/>
    </row>
    <row r="400" spans="1:16" ht="12.7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3"/>
    </row>
    <row r="401" spans="1:16" ht="12.7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3"/>
    </row>
    <row r="402" spans="1:16" ht="12.7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3"/>
    </row>
    <row r="403" spans="1:16" ht="12.7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3"/>
    </row>
    <row r="404" spans="1:16" ht="12.7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3"/>
    </row>
    <row r="405" spans="1:16" ht="12.7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3"/>
    </row>
    <row r="406" spans="1:16" ht="12.7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3"/>
    </row>
    <row r="407" spans="1:16" ht="12.7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3"/>
    </row>
    <row r="408" spans="1:16" ht="12.7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3"/>
    </row>
    <row r="409" spans="1:16" ht="12.7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3"/>
    </row>
    <row r="410" spans="1:16" ht="12.7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3"/>
    </row>
    <row r="411" spans="1:16" ht="12.7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3"/>
    </row>
    <row r="412" spans="1:16" ht="12.7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3"/>
    </row>
    <row r="413" spans="1:16" ht="12.7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3"/>
    </row>
    <row r="414" spans="1:16" ht="12.7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3"/>
    </row>
    <row r="415" spans="1:16" ht="12.7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3"/>
    </row>
    <row r="416" spans="1:16" ht="12.7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3"/>
    </row>
    <row r="417" spans="1:16" ht="12.7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3"/>
    </row>
    <row r="418" spans="1:16" ht="12.7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3"/>
    </row>
    <row r="419" spans="1:16" ht="12.7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3"/>
    </row>
    <row r="420" spans="1:16" ht="12.7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3"/>
    </row>
    <row r="421" spans="1:16" ht="12.7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3"/>
    </row>
    <row r="422" spans="1:16" ht="12.7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3"/>
    </row>
    <row r="423" spans="1:16" ht="12.7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3"/>
    </row>
    <row r="424" spans="1:16" ht="18.9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3"/>
    </row>
    <row r="425" spans="1:16" ht="12.7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3"/>
    </row>
    <row r="426" spans="1:16" ht="15" customHeight="1">
      <c r="A426" s="21"/>
      <c r="B426" s="21"/>
      <c r="C426" s="226" t="s">
        <v>16</v>
      </c>
      <c r="D426" s="216"/>
      <c r="E426" s="216"/>
      <c r="F426" s="216"/>
      <c r="G426" s="216"/>
      <c r="H426" s="216"/>
      <c r="I426" s="216"/>
      <c r="J426" s="216"/>
      <c r="K426" s="216"/>
      <c r="L426" s="216"/>
      <c r="M426" s="21"/>
      <c r="N426" s="21"/>
      <c r="O426" s="21"/>
      <c r="P426" s="3"/>
    </row>
    <row r="427" spans="1:16" ht="12.75">
      <c r="A427" s="21"/>
      <c r="B427" s="21"/>
      <c r="C427" s="216"/>
      <c r="D427" s="219"/>
      <c r="E427" s="219"/>
      <c r="F427" s="219"/>
      <c r="G427" s="219"/>
      <c r="H427" s="219"/>
      <c r="I427" s="219"/>
      <c r="J427" s="219"/>
      <c r="K427" s="219"/>
      <c r="L427" s="219"/>
      <c r="M427" s="21"/>
      <c r="N427" s="21"/>
      <c r="O427" s="21"/>
      <c r="P427" s="3"/>
    </row>
    <row r="428" spans="1:16" ht="12.75">
      <c r="A428" s="21"/>
      <c r="B428" s="21"/>
      <c r="C428" s="216"/>
      <c r="D428" s="219"/>
      <c r="E428" s="219"/>
      <c r="F428" s="219"/>
      <c r="G428" s="219"/>
      <c r="H428" s="219"/>
      <c r="I428" s="219"/>
      <c r="J428" s="219"/>
      <c r="K428" s="219"/>
      <c r="L428" s="219"/>
      <c r="M428" s="21"/>
      <c r="N428" s="21"/>
      <c r="O428" s="21"/>
      <c r="P428" s="3"/>
    </row>
    <row r="429" spans="1:16" ht="12.7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3"/>
    </row>
    <row r="430" spans="1:16" ht="12.7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3"/>
    </row>
    <row r="431" spans="1:16" ht="15" customHeight="1">
      <c r="A431" s="21"/>
      <c r="B431" s="21"/>
      <c r="C431" s="21"/>
      <c r="D431" s="21"/>
      <c r="E431" s="215" t="s">
        <v>1</v>
      </c>
      <c r="F431" s="224" t="s">
        <v>31</v>
      </c>
      <c r="G431" s="216"/>
      <c r="H431" s="216"/>
      <c r="I431" s="216"/>
      <c r="J431" s="216"/>
      <c r="K431" s="216"/>
      <c r="L431" s="21"/>
      <c r="M431" s="21"/>
      <c r="N431" s="21"/>
      <c r="O431" s="21"/>
      <c r="P431" s="3"/>
    </row>
    <row r="432" spans="1:16" ht="12.75">
      <c r="A432" s="21"/>
      <c r="B432" s="21"/>
      <c r="C432" s="21"/>
      <c r="D432" s="21"/>
      <c r="E432" s="216"/>
      <c r="F432" s="216"/>
      <c r="G432" s="219"/>
      <c r="H432" s="219"/>
      <c r="I432" s="219"/>
      <c r="J432" s="219"/>
      <c r="K432" s="219"/>
      <c r="L432" s="21"/>
      <c r="M432" s="21"/>
      <c r="N432" s="21"/>
      <c r="O432" s="21"/>
      <c r="P432" s="3"/>
    </row>
    <row r="433" spans="1:16" ht="12.7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3"/>
    </row>
    <row r="434" spans="1:16" ht="12.7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3"/>
    </row>
    <row r="435" spans="1:16" ht="12.7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3"/>
    </row>
    <row r="436" spans="1:16" ht="12.7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3"/>
    </row>
    <row r="437" spans="1:16" ht="12.7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3"/>
    </row>
    <row r="438" spans="1:16" ht="12.7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3"/>
    </row>
    <row r="439" spans="1:16" ht="12.7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3"/>
    </row>
    <row r="440" spans="1:16" ht="12.7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3"/>
    </row>
    <row r="441" spans="1:16" ht="12.7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3"/>
    </row>
    <row r="442" spans="1:16" ht="12.7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3"/>
    </row>
    <row r="443" spans="1:16" ht="12.7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3"/>
    </row>
    <row r="444" spans="1:16" ht="12.7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3"/>
    </row>
    <row r="445" spans="1:16" ht="15" customHeight="1">
      <c r="A445" s="21"/>
      <c r="B445" s="21"/>
      <c r="C445" s="21"/>
      <c r="D445" s="21"/>
      <c r="E445" s="215" t="s">
        <v>2</v>
      </c>
      <c r="F445" s="224" t="s">
        <v>32</v>
      </c>
      <c r="G445" s="216"/>
      <c r="H445" s="216"/>
      <c r="I445" s="216"/>
      <c r="J445" s="216"/>
      <c r="K445" s="216"/>
      <c r="L445" s="21"/>
      <c r="M445" s="21"/>
      <c r="N445" s="21"/>
      <c r="O445" s="21"/>
      <c r="P445" s="3"/>
    </row>
    <row r="446" spans="1:16" ht="12.75">
      <c r="A446" s="21"/>
      <c r="B446" s="21"/>
      <c r="C446" s="21"/>
      <c r="D446" s="21"/>
      <c r="E446" s="216"/>
      <c r="F446" s="216"/>
      <c r="G446" s="219"/>
      <c r="H446" s="219"/>
      <c r="I446" s="219"/>
      <c r="J446" s="219"/>
      <c r="K446" s="219"/>
      <c r="L446" s="21"/>
      <c r="M446" s="21"/>
      <c r="N446" s="21"/>
      <c r="O446" s="21"/>
      <c r="P446" s="3"/>
    </row>
    <row r="447" spans="1:16" ht="12.7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3"/>
    </row>
    <row r="448" spans="1:16" ht="12.7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3"/>
    </row>
    <row r="449" spans="1:16" ht="12.7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3"/>
    </row>
    <row r="450" spans="1:16" ht="12.7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3"/>
    </row>
    <row r="451" spans="1:16" ht="12.7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3"/>
    </row>
    <row r="452" spans="1:16" ht="12.7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3"/>
    </row>
    <row r="453" spans="1:16" ht="12.7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3"/>
    </row>
    <row r="454" spans="1:16" ht="12.7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3"/>
    </row>
    <row r="455" spans="1:16" ht="12.7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3"/>
    </row>
    <row r="456" spans="1:16" ht="12.7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3"/>
    </row>
    <row r="457" spans="1:16" ht="12.7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3"/>
    </row>
    <row r="458" spans="1:16" ht="12.7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3"/>
    </row>
    <row r="459" spans="1:16" ht="12.7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3"/>
    </row>
    <row r="460" spans="1:16" ht="15" customHeight="1">
      <c r="A460" s="21"/>
      <c r="B460" s="21"/>
      <c r="C460" s="21"/>
      <c r="D460" s="21"/>
      <c r="E460" s="215" t="s">
        <v>3</v>
      </c>
      <c r="F460" s="224" t="s">
        <v>33</v>
      </c>
      <c r="G460" s="216"/>
      <c r="H460" s="216"/>
      <c r="I460" s="216"/>
      <c r="J460" s="216"/>
      <c r="K460" s="216"/>
      <c r="L460" s="21"/>
      <c r="M460" s="21"/>
      <c r="N460" s="21"/>
      <c r="O460" s="21"/>
      <c r="P460" s="3"/>
    </row>
    <row r="461" spans="1:16" ht="12.75">
      <c r="A461" s="21"/>
      <c r="B461" s="21"/>
      <c r="C461" s="21"/>
      <c r="D461" s="21"/>
      <c r="E461" s="216"/>
      <c r="F461" s="216"/>
      <c r="G461" s="219"/>
      <c r="H461" s="219"/>
      <c r="I461" s="219"/>
      <c r="J461" s="219"/>
      <c r="K461" s="219"/>
      <c r="L461" s="21"/>
      <c r="M461" s="21"/>
      <c r="N461" s="21"/>
      <c r="O461" s="21"/>
      <c r="P461" s="3"/>
    </row>
    <row r="462" spans="1:16" ht="12.7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3"/>
    </row>
    <row r="463" spans="1:16" ht="12.7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3"/>
    </row>
    <row r="464" spans="1:16" ht="12.7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3"/>
    </row>
    <row r="465" spans="1:16" ht="12.7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3"/>
    </row>
    <row r="466" spans="1:16" ht="12.7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3"/>
    </row>
    <row r="467" spans="1:16" ht="12.7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3"/>
    </row>
    <row r="468" spans="1:16" ht="12.7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3"/>
    </row>
    <row r="469" spans="1:16" ht="12.7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3"/>
    </row>
    <row r="470" spans="1:16" ht="12.7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3"/>
    </row>
    <row r="471" spans="1:16" ht="12.7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3"/>
    </row>
    <row r="472" spans="1:16" ht="12.7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3"/>
    </row>
    <row r="473" spans="1:16" ht="12.7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3"/>
    </row>
    <row r="474" spans="1:16" ht="12.7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3"/>
    </row>
    <row r="475" spans="1:16" ht="12.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3"/>
    </row>
    <row r="476" spans="1:16" ht="12.7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3"/>
    </row>
    <row r="477" spans="1:16" ht="12.7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3"/>
    </row>
    <row r="478" spans="1:16" ht="12.7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3"/>
    </row>
    <row r="479" spans="1:16" ht="12.7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3"/>
    </row>
    <row r="480" spans="1:16" ht="12.7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3"/>
    </row>
    <row r="481" spans="1:16" ht="12.7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3"/>
    </row>
    <row r="482" spans="1:16" ht="32.1" customHeight="1">
      <c r="A482" s="21"/>
      <c r="B482" s="222" t="s">
        <v>4</v>
      </c>
      <c r="C482" s="223" t="s">
        <v>116</v>
      </c>
      <c r="D482" s="223"/>
      <c r="E482" s="223"/>
      <c r="F482" s="223"/>
      <c r="G482" s="223"/>
      <c r="H482" s="223"/>
      <c r="I482" s="223"/>
      <c r="J482" s="223"/>
      <c r="K482" s="223"/>
      <c r="L482" s="223"/>
      <c r="M482" s="223"/>
      <c r="N482" s="223"/>
      <c r="O482" s="223"/>
      <c r="P482" s="3"/>
    </row>
    <row r="483" spans="1:16" ht="15" customHeight="1">
      <c r="A483" s="21"/>
      <c r="B483" s="216"/>
      <c r="C483" s="223"/>
      <c r="D483" s="223"/>
      <c r="E483" s="223"/>
      <c r="F483" s="223"/>
      <c r="G483" s="223"/>
      <c r="H483" s="223"/>
      <c r="I483" s="223"/>
      <c r="J483" s="223"/>
      <c r="K483" s="223"/>
      <c r="L483" s="223"/>
      <c r="M483" s="223"/>
      <c r="N483" s="223"/>
      <c r="O483" s="223"/>
      <c r="P483" s="3"/>
    </row>
    <row r="484" spans="1:16" ht="12.7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3"/>
    </row>
    <row r="485" spans="1:16" ht="15" customHeight="1">
      <c r="A485" s="21"/>
      <c r="B485" s="21"/>
      <c r="C485" s="223" t="s">
        <v>191</v>
      </c>
      <c r="D485" s="216"/>
      <c r="E485" s="216"/>
      <c r="F485" s="216"/>
      <c r="G485" s="216"/>
      <c r="H485" s="216"/>
      <c r="I485" s="216"/>
      <c r="J485" s="216"/>
      <c r="K485" s="216"/>
      <c r="L485" s="216"/>
      <c r="M485" s="216"/>
      <c r="N485" s="21"/>
      <c r="O485" s="21"/>
      <c r="P485" s="3"/>
    </row>
    <row r="486" spans="1:16" ht="12.75">
      <c r="A486" s="21"/>
      <c r="B486" s="21"/>
      <c r="C486" s="216"/>
      <c r="D486" s="219"/>
      <c r="E486" s="219"/>
      <c r="F486" s="219"/>
      <c r="G486" s="219"/>
      <c r="H486" s="219"/>
      <c r="I486" s="219"/>
      <c r="J486" s="219"/>
      <c r="K486" s="219"/>
      <c r="L486" s="219"/>
      <c r="M486" s="219"/>
      <c r="N486" s="21"/>
      <c r="O486" s="21"/>
      <c r="P486" s="3"/>
    </row>
    <row r="487" spans="1:16" ht="15" customHeight="1">
      <c r="A487" s="21"/>
      <c r="B487" s="21"/>
      <c r="C487" s="223" t="s">
        <v>34</v>
      </c>
      <c r="D487" s="216"/>
      <c r="E487" s="216"/>
      <c r="F487" s="216"/>
      <c r="G487" s="216"/>
      <c r="H487" s="216"/>
      <c r="I487" s="216"/>
      <c r="J487" s="216"/>
      <c r="K487" s="216"/>
      <c r="L487" s="216"/>
      <c r="M487" s="216"/>
      <c r="N487" s="21"/>
      <c r="O487" s="21"/>
      <c r="P487" s="3"/>
    </row>
    <row r="488" spans="1:16" ht="12.75">
      <c r="A488" s="21"/>
      <c r="B488" s="21"/>
      <c r="C488" s="216"/>
      <c r="D488" s="219"/>
      <c r="E488" s="219"/>
      <c r="F488" s="219"/>
      <c r="G488" s="219"/>
      <c r="H488" s="219"/>
      <c r="I488" s="219"/>
      <c r="J488" s="219"/>
      <c r="K488" s="219"/>
      <c r="L488" s="219"/>
      <c r="M488" s="219"/>
      <c r="N488" s="21"/>
      <c r="O488" s="21"/>
      <c r="P488" s="3"/>
    </row>
    <row r="489" spans="1:16" ht="15" customHeight="1">
      <c r="A489" s="21"/>
      <c r="B489" s="21"/>
      <c r="C489" s="223" t="s">
        <v>35</v>
      </c>
      <c r="D489" s="216"/>
      <c r="E489" s="216"/>
      <c r="F489" s="216"/>
      <c r="G489" s="216"/>
      <c r="H489" s="216"/>
      <c r="I489" s="216"/>
      <c r="J489" s="216"/>
      <c r="K489" s="216"/>
      <c r="L489" s="216"/>
      <c r="M489" s="216"/>
      <c r="N489" s="21"/>
      <c r="O489" s="21"/>
      <c r="P489" s="3"/>
    </row>
    <row r="490" spans="1:16" ht="12.75">
      <c r="A490" s="21"/>
      <c r="B490" s="21"/>
      <c r="C490" s="216"/>
      <c r="D490" s="219"/>
      <c r="E490" s="219"/>
      <c r="F490" s="219"/>
      <c r="G490" s="219"/>
      <c r="H490" s="219"/>
      <c r="I490" s="219"/>
      <c r="J490" s="219"/>
      <c r="K490" s="219"/>
      <c r="L490" s="219"/>
      <c r="M490" s="219"/>
      <c r="N490" s="21"/>
      <c r="O490" s="21"/>
      <c r="P490" s="3"/>
    </row>
    <row r="491" spans="1:16" ht="15" customHeight="1">
      <c r="A491" s="21"/>
      <c r="B491" s="21"/>
      <c r="C491" s="223" t="s">
        <v>36</v>
      </c>
      <c r="D491" s="216"/>
      <c r="E491" s="216"/>
      <c r="F491" s="216"/>
      <c r="G491" s="216"/>
      <c r="H491" s="216"/>
      <c r="I491" s="216"/>
      <c r="J491" s="216"/>
      <c r="K491" s="216"/>
      <c r="L491" s="216"/>
      <c r="M491" s="216"/>
      <c r="N491" s="21"/>
      <c r="O491" s="21"/>
      <c r="P491" s="3"/>
    </row>
    <row r="492" spans="1:16" ht="12.75">
      <c r="A492" s="21"/>
      <c r="B492" s="21"/>
      <c r="C492" s="216"/>
      <c r="D492" s="219"/>
      <c r="E492" s="219"/>
      <c r="F492" s="219"/>
      <c r="G492" s="219"/>
      <c r="H492" s="219"/>
      <c r="I492" s="219"/>
      <c r="J492" s="219"/>
      <c r="K492" s="219"/>
      <c r="L492" s="219"/>
      <c r="M492" s="219"/>
      <c r="N492" s="21"/>
      <c r="O492" s="21"/>
      <c r="P492" s="3"/>
    </row>
    <row r="493" spans="1:16" ht="12.7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3"/>
    </row>
    <row r="494" spans="1:16" ht="23.1" customHeight="1">
      <c r="A494" s="21"/>
      <c r="B494" s="21"/>
      <c r="C494" s="223" t="s">
        <v>192</v>
      </c>
      <c r="D494" s="216"/>
      <c r="E494" s="216"/>
      <c r="F494" s="216"/>
      <c r="G494" s="216"/>
      <c r="H494" s="216"/>
      <c r="I494" s="216"/>
      <c r="J494" s="216"/>
      <c r="K494" s="216"/>
      <c r="L494" s="216"/>
      <c r="M494" s="216"/>
      <c r="N494" s="21"/>
      <c r="O494" s="21"/>
      <c r="P494" s="3"/>
    </row>
    <row r="495" spans="1:16" ht="12.75">
      <c r="A495" s="21"/>
      <c r="B495" s="21"/>
      <c r="C495" s="216"/>
      <c r="D495" s="219"/>
      <c r="E495" s="219"/>
      <c r="F495" s="219"/>
      <c r="G495" s="219"/>
      <c r="H495" s="219"/>
      <c r="I495" s="219"/>
      <c r="J495" s="219"/>
      <c r="K495" s="219"/>
      <c r="L495" s="219"/>
      <c r="M495" s="219"/>
      <c r="N495" s="21"/>
      <c r="O495" s="21"/>
      <c r="P495" s="3"/>
    </row>
    <row r="496" spans="1:16" ht="12.7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3"/>
    </row>
    <row r="497" spans="1:16" ht="12.7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3"/>
    </row>
    <row r="498" spans="1:16" ht="15" customHeight="1">
      <c r="A498" s="21"/>
      <c r="B498" s="21"/>
      <c r="C498" s="21"/>
      <c r="D498" s="21"/>
      <c r="E498" s="215" t="s">
        <v>5</v>
      </c>
      <c r="F498" s="224" t="s">
        <v>109</v>
      </c>
      <c r="G498" s="216"/>
      <c r="H498" s="216"/>
      <c r="I498" s="216"/>
      <c r="J498" s="216"/>
      <c r="K498" s="216"/>
      <c r="L498" s="21"/>
      <c r="M498" s="21"/>
      <c r="N498" s="21"/>
      <c r="O498" s="21"/>
      <c r="P498" s="3"/>
    </row>
    <row r="499" spans="1:16" ht="12.75">
      <c r="A499" s="21"/>
      <c r="B499" s="21"/>
      <c r="C499" s="21"/>
      <c r="D499" s="21"/>
      <c r="E499" s="216"/>
      <c r="F499" s="216"/>
      <c r="G499" s="219"/>
      <c r="H499" s="219"/>
      <c r="I499" s="219"/>
      <c r="J499" s="219"/>
      <c r="K499" s="219"/>
      <c r="L499" s="21"/>
      <c r="M499" s="21"/>
      <c r="N499" s="21"/>
      <c r="O499" s="21"/>
      <c r="P499" s="3"/>
    </row>
    <row r="500" spans="1:16" ht="12.7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3"/>
    </row>
    <row r="501" spans="1:16" ht="12.7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3"/>
    </row>
    <row r="502" spans="1:16" ht="12.7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3"/>
    </row>
    <row r="503" spans="1:16" ht="12.7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3"/>
    </row>
    <row r="504" spans="1:16" ht="12.7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3"/>
    </row>
    <row r="505" spans="1:16" ht="12.7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3"/>
    </row>
    <row r="506" spans="1:16" ht="12.7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3"/>
    </row>
    <row r="507" spans="1:16" ht="12.7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3"/>
    </row>
    <row r="508" spans="1:16" ht="12.7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3"/>
    </row>
    <row r="509" spans="1:16" ht="12.7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3"/>
    </row>
    <row r="510" spans="1:16" ht="12.7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3"/>
    </row>
    <row r="511" spans="1:16" ht="12.7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3"/>
    </row>
    <row r="512" spans="1:16" ht="12.7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3"/>
    </row>
    <row r="513" spans="1:16" ht="12.7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3"/>
    </row>
    <row r="514" spans="1:16" ht="15" customHeight="1">
      <c r="A514" s="21"/>
      <c r="B514" s="222" t="s">
        <v>4</v>
      </c>
      <c r="C514" s="218" t="s">
        <v>37</v>
      </c>
      <c r="D514" s="216"/>
      <c r="E514" s="216"/>
      <c r="F514" s="216"/>
      <c r="G514" s="216"/>
      <c r="H514" s="216"/>
      <c r="I514" s="216"/>
      <c r="J514" s="216"/>
      <c r="K514" s="216"/>
      <c r="L514" s="216"/>
      <c r="M514" s="216"/>
      <c r="N514" s="216"/>
      <c r="O514" s="21"/>
      <c r="P514" s="3"/>
    </row>
    <row r="515" spans="1:16" ht="12.75">
      <c r="A515" s="21"/>
      <c r="B515" s="216"/>
      <c r="C515" s="216"/>
      <c r="D515" s="219"/>
      <c r="E515" s="219"/>
      <c r="F515" s="219"/>
      <c r="G515" s="219"/>
      <c r="H515" s="219"/>
      <c r="I515" s="219"/>
      <c r="J515" s="219"/>
      <c r="K515" s="219"/>
      <c r="L515" s="219"/>
      <c r="M515" s="219"/>
      <c r="N515" s="219"/>
      <c r="O515" s="21"/>
      <c r="P515" s="3"/>
    </row>
    <row r="516" spans="1:16" ht="15" customHeight="1">
      <c r="A516" s="21"/>
      <c r="B516" s="218" t="s">
        <v>38</v>
      </c>
      <c r="C516" s="216"/>
      <c r="D516" s="216"/>
      <c r="E516" s="216"/>
      <c r="F516" s="216"/>
      <c r="G516" s="216"/>
      <c r="H516" s="216"/>
      <c r="I516" s="216"/>
      <c r="J516" s="216"/>
      <c r="K516" s="216"/>
      <c r="L516" s="216"/>
      <c r="M516" s="216"/>
      <c r="N516" s="216"/>
      <c r="O516" s="21"/>
      <c r="P516" s="3"/>
    </row>
    <row r="517" spans="1:16" ht="15" customHeight="1">
      <c r="A517" s="21"/>
      <c r="B517" s="218" t="s">
        <v>39</v>
      </c>
      <c r="C517" s="216"/>
      <c r="D517" s="216"/>
      <c r="E517" s="216"/>
      <c r="F517" s="216"/>
      <c r="G517" s="216"/>
      <c r="H517" s="216"/>
      <c r="I517" s="216"/>
      <c r="J517" s="216"/>
      <c r="K517" s="216"/>
      <c r="L517" s="216"/>
      <c r="M517" s="216"/>
      <c r="N517" s="216"/>
      <c r="O517" s="21"/>
      <c r="P517" s="3"/>
    </row>
    <row r="518" spans="1:16" ht="33.950000000000003" customHeight="1">
      <c r="A518" s="21"/>
      <c r="B518" s="216"/>
      <c r="C518" s="219"/>
      <c r="D518" s="219"/>
      <c r="E518" s="219"/>
      <c r="F518" s="219"/>
      <c r="G518" s="219"/>
      <c r="H518" s="219"/>
      <c r="I518" s="219"/>
      <c r="J518" s="219"/>
      <c r="K518" s="219"/>
      <c r="L518" s="219"/>
      <c r="M518" s="219"/>
      <c r="N518" s="219"/>
      <c r="O518" s="21"/>
      <c r="P518" s="3"/>
    </row>
    <row r="519" spans="1:16" ht="12.7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3"/>
    </row>
    <row r="520" spans="1:16" ht="12.7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3"/>
    </row>
    <row r="521" spans="1:16" ht="12.7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3"/>
    </row>
    <row r="522" spans="1:16" ht="12.7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3"/>
    </row>
    <row r="523" spans="1:16" ht="12.7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3"/>
    </row>
    <row r="524" spans="1:16" ht="12.7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3"/>
    </row>
    <row r="525" spans="1:16" ht="12.7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3"/>
    </row>
    <row r="526" spans="1:16" ht="12.7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3"/>
    </row>
    <row r="527" spans="1:16" ht="12.7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3"/>
    </row>
    <row r="528" spans="1:16" ht="12.7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3"/>
    </row>
    <row r="529" spans="1:16" ht="12.7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3"/>
    </row>
    <row r="530" spans="1:16" ht="12.7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3"/>
    </row>
    <row r="531" spans="1:16" ht="12.7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3"/>
    </row>
    <row r="532" spans="1:16" ht="12.7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3"/>
    </row>
    <row r="533" spans="1:16" ht="12.7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3"/>
    </row>
    <row r="534" spans="1:16" ht="12.7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3"/>
    </row>
    <row r="535" spans="1:16" ht="15" customHeight="1">
      <c r="A535" s="21"/>
      <c r="B535" s="21"/>
      <c r="C535" s="21"/>
      <c r="D535" s="21"/>
      <c r="E535" s="215" t="s">
        <v>6</v>
      </c>
      <c r="F535" s="220" t="s">
        <v>123</v>
      </c>
      <c r="G535" s="216"/>
      <c r="H535" s="216"/>
      <c r="I535" s="216"/>
      <c r="J535" s="216"/>
      <c r="K535" s="21"/>
      <c r="L535" s="21"/>
      <c r="M535" s="21"/>
      <c r="N535" s="21"/>
      <c r="O535" s="21"/>
      <c r="P535" s="3"/>
    </row>
    <row r="536" spans="1:16" ht="12.75">
      <c r="A536" s="21"/>
      <c r="B536" s="21"/>
      <c r="C536" s="21"/>
      <c r="D536" s="21"/>
      <c r="E536" s="216"/>
      <c r="F536" s="216"/>
      <c r="G536" s="219"/>
      <c r="H536" s="219"/>
      <c r="I536" s="219"/>
      <c r="J536" s="219"/>
      <c r="K536" s="21"/>
      <c r="L536" s="21"/>
      <c r="M536" s="21"/>
      <c r="N536" s="21"/>
      <c r="O536" s="21"/>
      <c r="P536" s="3"/>
    </row>
    <row r="537" spans="1:16" ht="12.7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3"/>
    </row>
    <row r="538" spans="1:16" ht="12.7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3"/>
    </row>
    <row r="539" spans="1:16" ht="12.7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3"/>
    </row>
    <row r="540" spans="1:16" ht="12.7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3"/>
    </row>
    <row r="541" spans="1:16" ht="12.7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3"/>
    </row>
    <row r="542" spans="1:16" ht="12.7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3"/>
    </row>
    <row r="543" spans="1:16" ht="12.7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3"/>
    </row>
    <row r="544" spans="1:16" ht="12.7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3"/>
    </row>
    <row r="545" spans="1:16" ht="12.7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3"/>
    </row>
    <row r="546" spans="1:16" ht="12.7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3"/>
    </row>
    <row r="547" spans="1:16" ht="12.7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3"/>
    </row>
    <row r="548" spans="1:16" ht="12.7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3"/>
    </row>
    <row r="549" spans="1:16" ht="12.7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3"/>
    </row>
    <row r="550" spans="1:16" ht="12.7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3"/>
    </row>
    <row r="551" spans="1:16" ht="15" customHeight="1">
      <c r="A551" s="221" t="s">
        <v>112</v>
      </c>
      <c r="B551" s="216"/>
      <c r="C551" s="216"/>
      <c r="D551" s="216"/>
      <c r="E551" s="216"/>
      <c r="F551" s="216"/>
      <c r="G551" s="216"/>
      <c r="H551" s="216"/>
      <c r="I551" s="216"/>
      <c r="J551" s="216"/>
      <c r="K551" s="216"/>
      <c r="L551" s="216"/>
      <c r="M551" s="216"/>
      <c r="N551" s="216"/>
      <c r="O551" s="21"/>
      <c r="P551" s="3"/>
    </row>
    <row r="552" spans="1:16" ht="12.75">
      <c r="A552" s="216"/>
      <c r="B552" s="219"/>
      <c r="C552" s="219"/>
      <c r="D552" s="219"/>
      <c r="E552" s="219"/>
      <c r="F552" s="219"/>
      <c r="G552" s="219"/>
      <c r="H552" s="219"/>
      <c r="I552" s="219"/>
      <c r="J552" s="219"/>
      <c r="K552" s="219"/>
      <c r="L552" s="219"/>
      <c r="M552" s="219"/>
      <c r="N552" s="219"/>
      <c r="O552" s="21"/>
      <c r="P552" s="3"/>
    </row>
    <row r="553" spans="1:16" ht="12.75">
      <c r="A553" s="216"/>
      <c r="B553" s="219"/>
      <c r="C553" s="219"/>
      <c r="D553" s="219"/>
      <c r="E553" s="219"/>
      <c r="F553" s="219"/>
      <c r="G553" s="219"/>
      <c r="H553" s="219"/>
      <c r="I553" s="219"/>
      <c r="J553" s="219"/>
      <c r="K553" s="219"/>
      <c r="L553" s="219"/>
      <c r="M553" s="219"/>
      <c r="N553" s="219"/>
      <c r="O553" s="21"/>
      <c r="P553" s="3"/>
    </row>
    <row r="554" spans="1:16" ht="12.7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3"/>
    </row>
    <row r="555" spans="1:16" ht="29.1" customHeight="1">
      <c r="A555" s="21"/>
      <c r="B555" s="222" t="s">
        <v>4</v>
      </c>
      <c r="C555" s="223" t="s">
        <v>193</v>
      </c>
      <c r="D555" s="216"/>
      <c r="E555" s="216"/>
      <c r="F555" s="216"/>
      <c r="G555" s="216"/>
      <c r="H555" s="216"/>
      <c r="I555" s="216"/>
      <c r="J555" s="216"/>
      <c r="K555" s="216"/>
      <c r="L555" s="216"/>
      <c r="M555" s="216"/>
      <c r="N555" s="21"/>
      <c r="O555" s="21"/>
      <c r="P555" s="3"/>
    </row>
    <row r="556" spans="1:16" ht="12.75">
      <c r="A556" s="21"/>
      <c r="B556" s="216"/>
      <c r="C556" s="216"/>
      <c r="D556" s="219"/>
      <c r="E556" s="219"/>
      <c r="F556" s="219"/>
      <c r="G556" s="219"/>
      <c r="H556" s="219"/>
      <c r="I556" s="219"/>
      <c r="J556" s="219"/>
      <c r="K556" s="219"/>
      <c r="L556" s="219"/>
      <c r="M556" s="219"/>
      <c r="N556" s="21"/>
      <c r="O556" s="21"/>
      <c r="P556" s="3"/>
    </row>
    <row r="557" spans="1:16" ht="12.7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3"/>
    </row>
    <row r="558" spans="1:16" ht="12.7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3"/>
    </row>
    <row r="559" spans="1:16" ht="12.7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3"/>
    </row>
    <row r="560" spans="1:16" ht="12.7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3"/>
    </row>
    <row r="561" spans="1:16" ht="12.7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3"/>
    </row>
    <row r="562" spans="1:16" ht="12.7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3"/>
    </row>
    <row r="563" spans="1:16" ht="12.7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3"/>
    </row>
    <row r="564" spans="1:16" ht="12.7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3"/>
    </row>
    <row r="565" spans="1:16" ht="12.7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3"/>
    </row>
    <row r="566" spans="1:16" ht="12.7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3"/>
    </row>
    <row r="567" spans="1:16" ht="12.7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3"/>
    </row>
    <row r="568" spans="1:16" ht="12.7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3"/>
    </row>
    <row r="569" spans="1:16" ht="12.7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3"/>
    </row>
    <row r="570" spans="1:16" ht="12.7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3"/>
    </row>
    <row r="571" spans="1:16" ht="12.7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3"/>
    </row>
    <row r="572" spans="1:16" ht="12.7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3"/>
    </row>
    <row r="573" spans="1:16" ht="15" customHeight="1">
      <c r="A573" s="21"/>
      <c r="B573" s="21"/>
      <c r="C573" s="21"/>
      <c r="D573" s="215" t="s">
        <v>7</v>
      </c>
      <c r="E573" s="217" t="s">
        <v>117</v>
      </c>
      <c r="F573" s="217"/>
      <c r="G573" s="217"/>
      <c r="H573" s="217"/>
      <c r="I573" s="217"/>
      <c r="J573" s="217"/>
      <c r="K573" s="217"/>
      <c r="L573" s="217"/>
      <c r="M573" s="217"/>
      <c r="N573" s="217"/>
      <c r="O573" s="21"/>
      <c r="P573" s="3"/>
    </row>
    <row r="574" spans="1:16" ht="15" customHeight="1">
      <c r="A574" s="21"/>
      <c r="B574" s="21"/>
      <c r="C574" s="21"/>
      <c r="D574" s="216"/>
      <c r="E574" s="217"/>
      <c r="F574" s="217"/>
      <c r="G574" s="217"/>
      <c r="H574" s="217"/>
      <c r="I574" s="217"/>
      <c r="J574" s="217"/>
      <c r="K574" s="217"/>
      <c r="L574" s="217"/>
      <c r="M574" s="217"/>
      <c r="N574" s="217"/>
      <c r="O574" s="21"/>
      <c r="P574" s="3"/>
    </row>
    <row r="575" spans="1:16" ht="12.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3"/>
    </row>
    <row r="576" spans="1:16" ht="12.7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3"/>
    </row>
    <row r="577" spans="1:16" ht="12.7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3"/>
    </row>
    <row r="578" spans="1:16" ht="12.7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3"/>
    </row>
    <row r="579" spans="1:16" ht="12.7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3"/>
    </row>
    <row r="580" spans="1:16" ht="12.7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3"/>
    </row>
    <row r="581" spans="1:16" ht="12.7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3"/>
    </row>
    <row r="582" spans="1:16" ht="12.7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3"/>
    </row>
    <row r="583" spans="1:16" ht="12.7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3"/>
    </row>
    <row r="584" spans="1:16" ht="12.7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3"/>
    </row>
    <row r="585" spans="1:16" ht="12.7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3"/>
    </row>
    <row r="586" spans="1:16" ht="12.7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3"/>
    </row>
    <row r="587" spans="1:16" ht="12.7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3"/>
    </row>
    <row r="588" spans="1:16" ht="12.7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3"/>
    </row>
    <row r="589" spans="1:16" ht="12.7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3"/>
    </row>
    <row r="590" spans="1:16" ht="12.7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3"/>
    </row>
    <row r="591" spans="1:16" ht="12.7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3"/>
    </row>
    <row r="592" spans="1:16" ht="12.7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3"/>
    </row>
    <row r="593" spans="1:16" ht="12.7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3"/>
    </row>
    <row r="594" spans="1:16" ht="12.7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3"/>
    </row>
  </sheetData>
  <mergeCells count="65">
    <mergeCell ref="C40:L42"/>
    <mergeCell ref="C3:L5"/>
    <mergeCell ref="N4:P5"/>
    <mergeCell ref="N6:P7"/>
    <mergeCell ref="N8:P9"/>
    <mergeCell ref="N21:O22"/>
    <mergeCell ref="G51:N53"/>
    <mergeCell ref="C68:L70"/>
    <mergeCell ref="C116:L118"/>
    <mergeCell ref="C216:L218"/>
    <mergeCell ref="E220:E221"/>
    <mergeCell ref="F220:K221"/>
    <mergeCell ref="B294:N294"/>
    <mergeCell ref="A231:N233"/>
    <mergeCell ref="E235:E236"/>
    <mergeCell ref="F235:J236"/>
    <mergeCell ref="E249:E250"/>
    <mergeCell ref="F249:J250"/>
    <mergeCell ref="B262:B263"/>
    <mergeCell ref="A275:N277"/>
    <mergeCell ref="E280:E281"/>
    <mergeCell ref="F280:J281"/>
    <mergeCell ref="B292:B293"/>
    <mergeCell ref="C292:O293"/>
    <mergeCell ref="C262:P263"/>
    <mergeCell ref="B295:N295"/>
    <mergeCell ref="E306:E307"/>
    <mergeCell ref="F306:J307"/>
    <mergeCell ref="A318:N320"/>
    <mergeCell ref="E323:E324"/>
    <mergeCell ref="F323:J324"/>
    <mergeCell ref="B337:B338"/>
    <mergeCell ref="C337:M338"/>
    <mergeCell ref="B339:N340"/>
    <mergeCell ref="A341:O342"/>
    <mergeCell ref="B353:B354"/>
    <mergeCell ref="C353:M354"/>
    <mergeCell ref="C367:L369"/>
    <mergeCell ref="C426:L428"/>
    <mergeCell ref="E431:E432"/>
    <mergeCell ref="F431:K432"/>
    <mergeCell ref="E445:E446"/>
    <mergeCell ref="F445:K446"/>
    <mergeCell ref="B514:B515"/>
    <mergeCell ref="C514:N515"/>
    <mergeCell ref="E460:E461"/>
    <mergeCell ref="F460:K461"/>
    <mergeCell ref="B482:B483"/>
    <mergeCell ref="C485:M486"/>
    <mergeCell ref="C487:M488"/>
    <mergeCell ref="C489:M490"/>
    <mergeCell ref="C491:M492"/>
    <mergeCell ref="C494:M495"/>
    <mergeCell ref="E498:E499"/>
    <mergeCell ref="F498:K499"/>
    <mergeCell ref="C482:O483"/>
    <mergeCell ref="D573:D574"/>
    <mergeCell ref="E573:N574"/>
    <mergeCell ref="B516:N516"/>
    <mergeCell ref="B517:N518"/>
    <mergeCell ref="E535:E536"/>
    <mergeCell ref="F535:J536"/>
    <mergeCell ref="A551:N553"/>
    <mergeCell ref="B555:B556"/>
    <mergeCell ref="C555:M556"/>
  </mergeCells>
  <hyperlinks>
    <hyperlink ref="N6" location="INSTRUCCIONES!C116:L118" display="1. LISTA DE INVENTARIO" xr:uid="{BCE61982-EEDD-F543-ADFB-AFF422757B62}"/>
    <hyperlink ref="N8" location="INSTRUCCIONES!C336" display="2. SEGUIMIENTO DE INVENTARIO" xr:uid="{074BA74C-BEFF-2D4E-BA4D-DEDA306607DE}"/>
    <hyperlink ref="N6:P7" location="INSTRUCCIONES!C150" display="1. LISTA DE INVENTARIO" xr:uid="{89B09586-D561-E241-93D0-2C0C38A13AEF}"/>
    <hyperlink ref="N8:P9" location="INSTRUCCIONES!C390" display="2. SEGUIMIENTO DE INVENTARIO" xr:uid="{1C51F040-9AE7-FD46-B303-3CC448CD47AD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417E-18D8-42D4-8E37-BA5F979BB440}">
  <dimension ref="B1:R34"/>
  <sheetViews>
    <sheetView workbookViewId="0">
      <selection activeCell="G24" sqref="G24"/>
    </sheetView>
  </sheetViews>
  <sheetFormatPr baseColWidth="10" defaultColWidth="11.42578125" defaultRowHeight="12"/>
  <cols>
    <col min="1" max="1" width="4" style="44" customWidth="1"/>
    <col min="2" max="2" width="11.42578125" style="44"/>
    <col min="3" max="4" width="3.7109375" style="44" customWidth="1"/>
    <col min="5" max="5" width="11.42578125" style="44"/>
    <col min="6" max="6" width="3.7109375" style="44" customWidth="1"/>
    <col min="7" max="7" width="20.140625" style="44" bestFit="1" customWidth="1"/>
    <col min="8" max="8" width="3.7109375" style="44" customWidth="1"/>
    <col min="9" max="10" width="11.42578125" style="44"/>
    <col min="11" max="11" width="2.85546875" style="44" customWidth="1"/>
    <col min="12" max="12" width="13.42578125" style="44" bestFit="1" customWidth="1"/>
    <col min="13" max="13" width="11.42578125" style="44"/>
    <col min="14" max="14" width="3.7109375" style="44" customWidth="1"/>
    <col min="15" max="15" width="11.7109375" style="44" bestFit="1" customWidth="1"/>
    <col min="16" max="16" width="11.42578125" style="44"/>
    <col min="17" max="17" width="3.140625" style="44" customWidth="1"/>
    <col min="18" max="16384" width="11.42578125" style="44"/>
  </cols>
  <sheetData>
    <row r="1" spans="2:18" ht="12.75" thickBot="1"/>
    <row r="2" spans="2:18" ht="17.25" customHeight="1">
      <c r="B2" s="253" t="s">
        <v>142</v>
      </c>
      <c r="C2" s="254"/>
      <c r="E2" s="45" t="s">
        <v>141</v>
      </c>
      <c r="G2" s="45" t="s">
        <v>143</v>
      </c>
      <c r="I2" s="45" t="s">
        <v>145</v>
      </c>
      <c r="K2" s="88"/>
      <c r="L2" s="251"/>
      <c r="M2" s="251"/>
      <c r="N2" s="251"/>
      <c r="O2" s="251"/>
      <c r="P2" s="251"/>
      <c r="Q2" s="73"/>
    </row>
    <row r="3" spans="2:18" ht="15.75" customHeight="1">
      <c r="B3" s="70" t="s">
        <v>136</v>
      </c>
      <c r="C3" s="71">
        <v>1</v>
      </c>
      <c r="E3" s="46">
        <v>2022</v>
      </c>
      <c r="G3" s="46" t="s">
        <v>144</v>
      </c>
      <c r="I3" s="46" t="s">
        <v>8</v>
      </c>
      <c r="J3" s="47"/>
      <c r="K3" s="74"/>
      <c r="L3" s="252" t="s">
        <v>108</v>
      </c>
      <c r="M3" s="252"/>
      <c r="N3" s="252"/>
      <c r="O3" s="252"/>
      <c r="P3" s="252"/>
      <c r="Q3" s="75"/>
    </row>
    <row r="4" spans="2:18" ht="12" customHeight="1" thickBot="1">
      <c r="B4" s="70" t="s">
        <v>137</v>
      </c>
      <c r="C4" s="71">
        <v>2</v>
      </c>
      <c r="E4" s="46">
        <v>2023</v>
      </c>
      <c r="G4" s="46" t="s">
        <v>100</v>
      </c>
      <c r="I4" s="46" t="s">
        <v>146</v>
      </c>
      <c r="J4" s="52"/>
      <c r="K4" s="64"/>
      <c r="L4" s="87"/>
      <c r="M4" s="87"/>
      <c r="N4" s="87"/>
      <c r="O4" s="87"/>
      <c r="P4" s="87"/>
      <c r="Q4" s="75"/>
    </row>
    <row r="5" spans="2:18" ht="12.75">
      <c r="B5" s="70" t="s">
        <v>138</v>
      </c>
      <c r="C5" s="71">
        <v>3</v>
      </c>
      <c r="E5" s="46">
        <v>2024</v>
      </c>
      <c r="I5" s="46" t="s">
        <v>147</v>
      </c>
      <c r="J5" s="52"/>
      <c r="K5" s="64"/>
      <c r="L5" s="58"/>
      <c r="O5" s="62" t="s">
        <v>40</v>
      </c>
      <c r="P5" s="63" t="str">
        <f>VLOOKUP(O5,Config!B11:C11,2,0)</f>
        <v>Junio</v>
      </c>
      <c r="Q5" s="75"/>
      <c r="R5" s="34"/>
    </row>
    <row r="6" spans="2:18" ht="12.75">
      <c r="B6" s="70" t="s">
        <v>139</v>
      </c>
      <c r="C6" s="71">
        <v>4</v>
      </c>
      <c r="E6" s="46">
        <v>2025</v>
      </c>
      <c r="I6" s="46" t="s">
        <v>148</v>
      </c>
      <c r="J6" s="52"/>
      <c r="K6" s="64"/>
      <c r="L6" s="248"/>
      <c r="M6" s="248"/>
      <c r="N6" s="58"/>
      <c r="O6" s="64" t="s">
        <v>107</v>
      </c>
      <c r="P6" s="65">
        <f>VLOOKUP(P5,B3:C14,2,0)</f>
        <v>6</v>
      </c>
      <c r="Q6" s="75"/>
    </row>
    <row r="7" spans="2:18" ht="12.75">
      <c r="B7" s="70" t="s">
        <v>41</v>
      </c>
      <c r="C7" s="71">
        <v>5</v>
      </c>
      <c r="I7" s="46" t="s">
        <v>149</v>
      </c>
      <c r="J7" s="52"/>
      <c r="K7" s="64"/>
      <c r="L7" s="59"/>
      <c r="M7" s="60"/>
      <c r="N7" s="58"/>
      <c r="O7" s="66" t="s">
        <v>151</v>
      </c>
      <c r="P7" s="67">
        <f>DATE(Config!C13,P6,1)</f>
        <v>45078</v>
      </c>
      <c r="Q7" s="75"/>
    </row>
    <row r="8" spans="2:18" ht="13.5" thickBot="1">
      <c r="B8" s="70" t="s">
        <v>126</v>
      </c>
      <c r="C8" s="71">
        <v>6</v>
      </c>
      <c r="I8" s="46" t="s">
        <v>150</v>
      </c>
      <c r="J8" s="52"/>
      <c r="K8" s="64"/>
      <c r="L8" s="59"/>
      <c r="M8" s="60"/>
      <c r="N8" s="58"/>
      <c r="O8" s="68" t="s">
        <v>152</v>
      </c>
      <c r="P8" s="69">
        <f>EOMONTH(P7,0)</f>
        <v>45107</v>
      </c>
      <c r="Q8" s="75"/>
    </row>
    <row r="9" spans="2:18" ht="13.5" thickBot="1">
      <c r="B9" s="70" t="s">
        <v>200</v>
      </c>
      <c r="C9" s="71">
        <v>7</v>
      </c>
      <c r="I9" s="48" t="s">
        <v>154</v>
      </c>
      <c r="J9" s="52"/>
      <c r="K9" s="64"/>
      <c r="L9" s="249" t="s">
        <v>169</v>
      </c>
      <c r="M9" s="250"/>
      <c r="N9" s="58"/>
      <c r="Q9" s="75"/>
    </row>
    <row r="10" spans="2:18" ht="12.75">
      <c r="B10" s="70" t="s">
        <v>140</v>
      </c>
      <c r="C10" s="71">
        <v>8</v>
      </c>
      <c r="I10" s="49" t="s">
        <v>155</v>
      </c>
      <c r="J10" s="53"/>
      <c r="K10" s="89"/>
      <c r="L10" s="78" t="str">
        <f>IF(Config!C15="Lunes",P10:P16,O10:O16)</f>
        <v>Domingo</v>
      </c>
      <c r="M10" s="84" t="str">
        <f>IF(Config!C15="Lunes",P10:P16,O10:O16)</f>
        <v>Domingo</v>
      </c>
      <c r="N10" s="58"/>
      <c r="O10" s="72" t="s">
        <v>105</v>
      </c>
      <c r="P10" s="73" t="s">
        <v>100</v>
      </c>
      <c r="Q10" s="75"/>
    </row>
    <row r="11" spans="2:18" ht="12.75">
      <c r="B11" s="70" t="s">
        <v>127</v>
      </c>
      <c r="C11" s="71">
        <v>9</v>
      </c>
      <c r="I11" s="50" t="s">
        <v>156</v>
      </c>
      <c r="J11" s="54"/>
      <c r="K11" s="90"/>
      <c r="L11" s="66" t="str">
        <f>IF(Config!C15="Lunes",P10:P16,O10:O16)</f>
        <v>Lunes</v>
      </c>
      <c r="M11" s="85" t="str">
        <f>IF(Config!C15="Lunes",P10:P16,O10:O16)</f>
        <v>Lunes</v>
      </c>
      <c r="N11" s="61"/>
      <c r="O11" s="74" t="s">
        <v>100</v>
      </c>
      <c r="P11" s="75" t="s">
        <v>101</v>
      </c>
      <c r="Q11" s="75"/>
    </row>
    <row r="12" spans="2:18" ht="12.75">
      <c r="B12" s="70" t="s">
        <v>128</v>
      </c>
      <c r="C12" s="71">
        <v>10</v>
      </c>
      <c r="I12" s="51" t="s">
        <v>157</v>
      </c>
      <c r="J12" s="55"/>
      <c r="K12" s="91"/>
      <c r="L12" s="66" t="str">
        <f>IF(Config!C15="Lunes",P10:P16,O10:O16)</f>
        <v>Martes</v>
      </c>
      <c r="M12" s="85" t="str">
        <f>IF(Config!C15="Lunes",P10:P16,O10:O16)</f>
        <v>Martes</v>
      </c>
      <c r="N12" s="61"/>
      <c r="O12" s="74" t="s">
        <v>101</v>
      </c>
      <c r="P12" s="75" t="s">
        <v>102</v>
      </c>
      <c r="Q12" s="75"/>
    </row>
    <row r="13" spans="2:18" ht="12.75">
      <c r="B13" s="70" t="s">
        <v>129</v>
      </c>
      <c r="C13" s="71">
        <v>11</v>
      </c>
      <c r="I13" s="50" t="s">
        <v>158</v>
      </c>
      <c r="J13" s="56"/>
      <c r="K13" s="92"/>
      <c r="L13" s="66" t="str">
        <f>IF(Config!C15="Lunes",P10:P16,O10:O16)</f>
        <v>Miércoles</v>
      </c>
      <c r="M13" s="85" t="str">
        <f>IF(Config!C15="Lunes",P10:P16,O10:O16)</f>
        <v>Miércoles</v>
      </c>
      <c r="N13" s="61"/>
      <c r="O13" s="74" t="s">
        <v>102</v>
      </c>
      <c r="P13" s="75" t="s">
        <v>153</v>
      </c>
      <c r="Q13" s="75"/>
    </row>
    <row r="14" spans="2:18" ht="12.75">
      <c r="B14" s="70" t="s">
        <v>130</v>
      </c>
      <c r="C14" s="71">
        <v>12</v>
      </c>
      <c r="I14" s="50" t="s">
        <v>159</v>
      </c>
      <c r="J14" s="55"/>
      <c r="K14" s="91"/>
      <c r="L14" s="66" t="str">
        <f>IF(Config!C15="Lunes",P10:P16,O10:O16)</f>
        <v>Jueves</v>
      </c>
      <c r="M14" s="85" t="str">
        <f>IF(Config!C15="Lunes",P10:P16,O10:O16)</f>
        <v>Jueves</v>
      </c>
      <c r="N14" s="58"/>
      <c r="O14" s="74" t="s">
        <v>153</v>
      </c>
      <c r="P14" s="75" t="s">
        <v>103</v>
      </c>
      <c r="Q14" s="75"/>
    </row>
    <row r="15" spans="2:18" ht="12.75">
      <c r="I15" s="50" t="s">
        <v>162</v>
      </c>
      <c r="K15" s="74"/>
      <c r="L15" s="66" t="str">
        <f>IF(Config!C15="Lunes",P10:P16,O10:O16)</f>
        <v>Viernes</v>
      </c>
      <c r="M15" s="85" t="str">
        <f>IF(Config!C15="Lunes",P10:P16,O10:O16)</f>
        <v>Viernes</v>
      </c>
      <c r="N15" s="58"/>
      <c r="O15" s="74" t="s">
        <v>103</v>
      </c>
      <c r="P15" s="75" t="s">
        <v>104</v>
      </c>
      <c r="Q15" s="75"/>
    </row>
    <row r="16" spans="2:18" ht="13.5" thickBot="1">
      <c r="I16" s="50" t="s">
        <v>160</v>
      </c>
      <c r="K16" s="74"/>
      <c r="L16" s="68" t="str">
        <f>IF(Config!C15="Lunes",P10:P16,O10:O16)</f>
        <v>Sábado</v>
      </c>
      <c r="M16" s="86" t="str">
        <f>IF(Config!C15="Lunes",P10:P16,O10:O16)</f>
        <v>Sábado</v>
      </c>
      <c r="N16" s="58"/>
      <c r="O16" s="76" t="s">
        <v>104</v>
      </c>
      <c r="P16" s="77" t="s">
        <v>105</v>
      </c>
      <c r="Q16" s="75"/>
    </row>
    <row r="17" spans="9:17" ht="13.5" thickBot="1">
      <c r="I17" s="50" t="s">
        <v>161</v>
      </c>
      <c r="K17" s="74"/>
      <c r="L17" s="59"/>
      <c r="M17" s="60"/>
      <c r="N17" s="58"/>
      <c r="Q17" s="75"/>
    </row>
    <row r="18" spans="9:17" ht="12.75">
      <c r="I18" s="50" t="s">
        <v>163</v>
      </c>
      <c r="K18" s="74"/>
      <c r="L18" s="59"/>
      <c r="M18" s="60"/>
      <c r="N18" s="58"/>
      <c r="O18" s="78" t="str">
        <f>O10</f>
        <v>Domingo</v>
      </c>
      <c r="P18" s="79" t="str">
        <f>P10</f>
        <v>Lunes</v>
      </c>
      <c r="Q18" s="75"/>
    </row>
    <row r="19" spans="9:17" ht="13.5" thickBot="1">
      <c r="K19" s="74"/>
      <c r="O19" s="80">
        <f>P7-WEEKDAY(P7)</f>
        <v>45073</v>
      </c>
      <c r="P19" s="67">
        <f>P7-WEEKDAY(P7)</f>
        <v>45073</v>
      </c>
      <c r="Q19" s="75"/>
    </row>
    <row r="20" spans="9:17" ht="13.5" thickBot="1">
      <c r="K20" s="74"/>
      <c r="L20" s="136" t="str">
        <f>'SEGUIMIENTO DE INVENTARIO'!M16</f>
        <v>Pnte por Vender</v>
      </c>
      <c r="M20" s="137" t="str">
        <f>'SEGUIMIENTO DE INVENTARIO'!O16</f>
        <v>Vendido</v>
      </c>
      <c r="O20" s="81">
        <f>O19+1</f>
        <v>45074</v>
      </c>
      <c r="P20" s="69">
        <f>P19+2</f>
        <v>45075</v>
      </c>
      <c r="Q20" s="75"/>
    </row>
    <row r="21" spans="9:17" ht="12.75" thickBot="1">
      <c r="K21" s="74"/>
      <c r="L21" s="138">
        <f>'SEGUIMIENTO DE INVENTARIO'!N16</f>
        <v>1684</v>
      </c>
      <c r="M21" s="139">
        <f>'SEGUIMIENTO DE INVENTARIO'!P16</f>
        <v>5104</v>
      </c>
      <c r="Q21" s="75"/>
    </row>
    <row r="22" spans="9:17" ht="13.5" thickBot="1">
      <c r="K22" s="74"/>
      <c r="O22" s="82" t="b">
        <f>IF(AND(DAY(O20)=1,F1="Monday"),TRUE,FALSE)</f>
        <v>0</v>
      </c>
      <c r="P22" s="83">
        <f>P20-7</f>
        <v>45068</v>
      </c>
      <c r="Q22" s="75"/>
    </row>
    <row r="23" spans="9:17" ht="12.75" thickBot="1">
      <c r="K23" s="74"/>
      <c r="Q23" s="75"/>
    </row>
    <row r="24" spans="9:17" ht="13.5" thickBot="1">
      <c r="K24" s="74"/>
      <c r="O24" s="82" t="s">
        <v>106</v>
      </c>
      <c r="P24" s="83">
        <f>DATE(Config!C13,P6,1)-WEEKDAY(DATE(Config!C13,P6,1))+IF(Config!C15="Lunes",2,1)</f>
        <v>45074</v>
      </c>
      <c r="Q24" s="75"/>
    </row>
    <row r="25" spans="9:17" ht="12.75" thickBot="1">
      <c r="K25" s="76"/>
      <c r="L25" s="93"/>
      <c r="M25" s="93"/>
      <c r="N25" s="93"/>
      <c r="O25" s="93"/>
      <c r="P25" s="93"/>
      <c r="Q25" s="77"/>
    </row>
    <row r="34" spans="16:16">
      <c r="P34" s="44" t="s">
        <v>170</v>
      </c>
    </row>
  </sheetData>
  <mergeCells count="5">
    <mergeCell ref="L6:M6"/>
    <mergeCell ref="L9:M9"/>
    <mergeCell ref="L2:P2"/>
    <mergeCell ref="L3:P3"/>
    <mergeCell ref="B2:C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 summaryRight="0"/>
  </sheetPr>
  <dimension ref="A1:N60"/>
  <sheetViews>
    <sheetView showGridLines="0" zoomScale="90" zoomScaleNormal="90" workbookViewId="0">
      <selection activeCell="B21" sqref="B21:C22"/>
    </sheetView>
  </sheetViews>
  <sheetFormatPr baseColWidth="10" defaultColWidth="0" defaultRowHeight="12.75" zeroHeight="1"/>
  <cols>
    <col min="1" max="1" width="3.7109375" style="34" customWidth="1"/>
    <col min="2" max="2" width="21" style="34" customWidth="1"/>
    <col min="3" max="3" width="17" style="34" customWidth="1"/>
    <col min="4" max="4" width="12.7109375" style="34" customWidth="1"/>
    <col min="5" max="5" width="25.7109375" style="34" customWidth="1"/>
    <col min="6" max="6" width="3.7109375" style="34" customWidth="1"/>
    <col min="7" max="7" width="25.7109375" style="34" customWidth="1"/>
    <col min="8" max="8" width="10" style="34" customWidth="1"/>
    <col min="9" max="9" width="25.7109375" style="34" customWidth="1"/>
    <col min="10" max="10" width="3.7109375" style="34" customWidth="1"/>
    <col min="11" max="11" width="25.7109375" style="34" customWidth="1"/>
    <col min="12" max="14" width="10.7109375" style="34" customWidth="1"/>
    <col min="15" max="16384" width="12.7109375" style="34" hidden="1"/>
  </cols>
  <sheetData>
    <row r="1" spans="1:12" ht="14.25" thickTop="1" thickBot="1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33"/>
    </row>
    <row r="2" spans="1:12" ht="36.75" thickTop="1" thickBot="1">
      <c r="A2" s="141"/>
      <c r="B2" s="142" t="s">
        <v>132</v>
      </c>
      <c r="C2" s="142"/>
      <c r="D2" s="142"/>
      <c r="E2" s="142"/>
      <c r="F2" s="142"/>
      <c r="G2" s="142"/>
      <c r="H2" s="142"/>
      <c r="I2" s="142"/>
      <c r="J2" s="142"/>
      <c r="K2" s="142"/>
      <c r="L2" s="33"/>
    </row>
    <row r="3" spans="1:12" ht="14.25" thickTop="1" thickBot="1">
      <c r="A3" s="31"/>
      <c r="B3" s="31" t="s">
        <v>206</v>
      </c>
      <c r="C3" s="32"/>
      <c r="D3" s="32"/>
      <c r="E3" s="32"/>
      <c r="F3" s="32"/>
      <c r="G3" s="32"/>
      <c r="H3" s="32"/>
      <c r="I3" s="32"/>
      <c r="J3" s="32"/>
      <c r="K3" s="32"/>
      <c r="L3" s="33"/>
    </row>
    <row r="4" spans="1:12" ht="14.25" thickTop="1" thickBot="1">
      <c r="A4" s="31"/>
      <c r="B4" s="151"/>
      <c r="C4" s="31" t="s">
        <v>131</v>
      </c>
      <c r="D4" s="31"/>
      <c r="E4" s="31"/>
      <c r="F4" s="31"/>
      <c r="G4" s="31"/>
      <c r="H4" s="31"/>
      <c r="I4" s="31"/>
      <c r="J4" s="31"/>
      <c r="K4" s="31"/>
      <c r="L4" s="33"/>
    </row>
    <row r="5" spans="1:12" ht="14.25" thickTop="1" thickBot="1">
      <c r="A5" s="31"/>
      <c r="B5" s="145"/>
      <c r="C5" s="31" t="s">
        <v>187</v>
      </c>
      <c r="D5" s="31"/>
      <c r="E5" s="31"/>
      <c r="F5" s="31"/>
      <c r="G5" s="31"/>
      <c r="H5" s="31"/>
      <c r="I5" s="31"/>
      <c r="J5" s="31"/>
      <c r="K5" s="31"/>
      <c r="L5" s="33"/>
    </row>
    <row r="6" spans="1:12" ht="14.25" thickTop="1" thickBo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3"/>
    </row>
    <row r="7" spans="1:12" ht="14.25" thickTop="1" thickBo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3"/>
    </row>
    <row r="8" spans="1:12" ht="42" customHeight="1" thickTop="1" thickBot="1">
      <c r="B8" s="257" t="s">
        <v>133</v>
      </c>
      <c r="C8" s="259"/>
      <c r="D8" s="36"/>
      <c r="E8" s="257" t="s">
        <v>134</v>
      </c>
      <c r="F8" s="258"/>
      <c r="G8" s="259"/>
      <c r="I8" s="257" t="s">
        <v>135</v>
      </c>
      <c r="J8" s="258"/>
      <c r="K8" s="259"/>
      <c r="L8" s="37"/>
    </row>
    <row r="9" spans="1:12" ht="14.25" thickTop="1" thickBot="1">
      <c r="J9" s="38"/>
      <c r="L9" s="33"/>
    </row>
    <row r="10" spans="1:12" ht="32.25" thickTop="1">
      <c r="E10" s="144" t="s">
        <v>44</v>
      </c>
      <c r="F10" s="41"/>
      <c r="G10" s="140" t="s">
        <v>45</v>
      </c>
      <c r="H10" s="42"/>
      <c r="I10" s="45" t="s">
        <v>46</v>
      </c>
      <c r="J10" s="43"/>
      <c r="K10" s="140" t="s">
        <v>47</v>
      </c>
    </row>
    <row r="11" spans="1:12" ht="18">
      <c r="B11" s="201" t="s">
        <v>40</v>
      </c>
      <c r="C11" s="202" t="s">
        <v>126</v>
      </c>
      <c r="E11" s="198" t="s">
        <v>48</v>
      </c>
      <c r="F11" s="199"/>
      <c r="G11" s="198" t="s">
        <v>49</v>
      </c>
      <c r="H11" s="98"/>
      <c r="I11" s="198" t="s">
        <v>50</v>
      </c>
      <c r="J11" s="98"/>
      <c r="K11" s="198" t="s">
        <v>51</v>
      </c>
    </row>
    <row r="12" spans="1:12" ht="15">
      <c r="B12" s="1"/>
      <c r="C12" s="1"/>
      <c r="E12" s="198" t="s">
        <v>52</v>
      </c>
      <c r="F12" s="199"/>
      <c r="G12" s="198" t="s">
        <v>53</v>
      </c>
      <c r="H12" s="98"/>
      <c r="I12" s="198" t="s">
        <v>54</v>
      </c>
      <c r="J12" s="98"/>
      <c r="K12" s="198" t="s">
        <v>55</v>
      </c>
    </row>
    <row r="13" spans="1:12" ht="18">
      <c r="B13" s="201" t="s">
        <v>42</v>
      </c>
      <c r="C13" s="202">
        <v>2023</v>
      </c>
      <c r="E13" s="198" t="s">
        <v>56</v>
      </c>
      <c r="F13" s="199"/>
      <c r="G13" s="198" t="s">
        <v>57</v>
      </c>
      <c r="H13" s="98"/>
      <c r="I13" s="198" t="s">
        <v>58</v>
      </c>
      <c r="J13" s="98"/>
      <c r="K13" s="198" t="s">
        <v>59</v>
      </c>
    </row>
    <row r="14" spans="1:12" ht="15">
      <c r="B14" s="1"/>
      <c r="C14" s="1"/>
      <c r="E14" s="198" t="s">
        <v>60</v>
      </c>
      <c r="F14" s="98"/>
      <c r="G14" s="98"/>
      <c r="H14" s="98"/>
      <c r="I14" s="198" t="s">
        <v>61</v>
      </c>
      <c r="J14" s="98"/>
      <c r="K14" s="98"/>
    </row>
    <row r="15" spans="1:12" ht="15">
      <c r="A15"/>
      <c r="B15" s="1"/>
      <c r="C15" s="1"/>
      <c r="E15" s="198" t="s">
        <v>62</v>
      </c>
      <c r="F15" s="98"/>
      <c r="G15" s="98"/>
      <c r="H15" s="98"/>
      <c r="I15" s="198" t="s">
        <v>63</v>
      </c>
      <c r="J15" s="98"/>
      <c r="K15" s="98"/>
    </row>
    <row r="16" spans="1:12" ht="18">
      <c r="B16" s="201" t="s">
        <v>43</v>
      </c>
      <c r="C16" s="203" t="s">
        <v>8</v>
      </c>
      <c r="D16" s="197"/>
      <c r="E16" s="198" t="s">
        <v>64</v>
      </c>
      <c r="F16" s="98"/>
      <c r="G16" s="98"/>
      <c r="H16" s="98"/>
      <c r="I16" s="198" t="s">
        <v>9</v>
      </c>
      <c r="J16" s="98"/>
      <c r="K16" s="98"/>
    </row>
    <row r="17" spans="2:11" ht="15">
      <c r="E17" s="198" t="s">
        <v>9</v>
      </c>
      <c r="F17" s="98"/>
      <c r="G17" s="98"/>
      <c r="H17" s="98"/>
      <c r="I17" s="198" t="s">
        <v>10</v>
      </c>
      <c r="J17" s="98"/>
      <c r="K17" s="98"/>
    </row>
    <row r="18" spans="2:11" ht="15">
      <c r="D18"/>
      <c r="E18" s="198" t="s">
        <v>10</v>
      </c>
      <c r="F18" s="98"/>
      <c r="G18" s="98"/>
      <c r="H18" s="98"/>
      <c r="I18" s="198" t="s">
        <v>178</v>
      </c>
      <c r="J18" s="98"/>
      <c r="K18" s="98"/>
    </row>
    <row r="19" spans="2:11" ht="15">
      <c r="D19"/>
      <c r="E19" s="198" t="s">
        <v>178</v>
      </c>
      <c r="F19" s="1"/>
      <c r="G19" s="1"/>
      <c r="H19" s="1"/>
      <c r="I19" s="198" t="s">
        <v>179</v>
      </c>
      <c r="J19" s="1"/>
      <c r="K19" s="1"/>
    </row>
    <row r="20" spans="2:11" ht="15">
      <c r="D20"/>
      <c r="E20" s="198" t="s">
        <v>179</v>
      </c>
      <c r="F20" s="1"/>
      <c r="G20" s="1"/>
      <c r="H20" s="1"/>
      <c r="I20" s="198" t="s">
        <v>180</v>
      </c>
      <c r="J20" s="1"/>
      <c r="K20" s="1"/>
    </row>
    <row r="21" spans="2:11" ht="15">
      <c r="B21" s="255"/>
      <c r="C21" s="255"/>
      <c r="D21"/>
      <c r="E21" s="198" t="s">
        <v>180</v>
      </c>
      <c r="F21" s="1"/>
      <c r="G21" s="1"/>
      <c r="H21" s="1"/>
      <c r="I21" s="198" t="s">
        <v>181</v>
      </c>
      <c r="J21" s="1"/>
      <c r="K21" s="1"/>
    </row>
    <row r="22" spans="2:11" ht="15">
      <c r="B22" s="255"/>
      <c r="C22" s="255"/>
      <c r="E22" s="198" t="s">
        <v>181</v>
      </c>
      <c r="F22" s="200"/>
      <c r="G22" s="1"/>
      <c r="H22" s="1"/>
      <c r="I22" s="198" t="s">
        <v>182</v>
      </c>
      <c r="J22" s="200"/>
      <c r="K22" s="1"/>
    </row>
    <row r="23" spans="2:11" ht="15">
      <c r="B23" s="256"/>
      <c r="C23" s="255"/>
      <c r="E23" s="198" t="s">
        <v>182</v>
      </c>
      <c r="F23" s="200"/>
      <c r="G23" s="1"/>
      <c r="H23" s="1"/>
      <c r="I23" s="198" t="s">
        <v>183</v>
      </c>
      <c r="J23" s="200"/>
      <c r="K23" s="1"/>
    </row>
    <row r="24" spans="2:11" ht="15">
      <c r="B24" s="255"/>
      <c r="C24" s="255"/>
      <c r="E24" s="198" t="s">
        <v>183</v>
      </c>
      <c r="F24" s="200"/>
      <c r="G24" s="1"/>
      <c r="H24" s="1"/>
      <c r="I24" s="198" t="s">
        <v>184</v>
      </c>
      <c r="J24" s="200"/>
      <c r="K24" s="1"/>
    </row>
    <row r="25" spans="2:11" ht="15">
      <c r="B25" s="40"/>
      <c r="C25" s="40"/>
      <c r="E25" s="200"/>
      <c r="F25" s="200"/>
      <c r="G25" s="1"/>
      <c r="H25" s="1"/>
      <c r="I25" s="200"/>
      <c r="J25" s="200"/>
      <c r="K25" s="1"/>
    </row>
    <row r="26" spans="2:11" ht="15" hidden="1">
      <c r="B26" s="40"/>
      <c r="C26" s="40"/>
      <c r="E26" s="40"/>
      <c r="F26" s="40"/>
      <c r="I26" s="40"/>
      <c r="J26" s="40"/>
    </row>
    <row r="27" spans="2:11" ht="15" hidden="1">
      <c r="B27" s="40"/>
      <c r="C27" s="40"/>
      <c r="E27" s="40"/>
      <c r="F27" s="40"/>
      <c r="I27" s="40"/>
      <c r="J27" s="40"/>
    </row>
    <row r="28" spans="2:11" ht="15" hidden="1">
      <c r="B28" s="40"/>
      <c r="C28" s="40"/>
      <c r="E28" s="40"/>
      <c r="F28" s="40"/>
      <c r="I28" s="40"/>
      <c r="J28" s="40"/>
    </row>
    <row r="29" spans="2:11" ht="15" hidden="1">
      <c r="B29" s="40"/>
      <c r="C29" s="40"/>
      <c r="E29" s="40"/>
      <c r="F29" s="40"/>
      <c r="I29" s="40"/>
      <c r="J29" s="40"/>
    </row>
    <row r="30" spans="2:11" ht="15" hidden="1">
      <c r="B30" s="40"/>
      <c r="C30" s="40"/>
      <c r="E30" s="40"/>
      <c r="F30" s="40"/>
      <c r="I30" s="40"/>
      <c r="J30" s="40"/>
    </row>
    <row r="31" spans="2:11" ht="15" hidden="1">
      <c r="B31" s="40"/>
      <c r="C31" s="40"/>
      <c r="E31" s="40"/>
      <c r="F31" s="40"/>
      <c r="I31" s="40"/>
      <c r="J31" s="40"/>
    </row>
    <row r="32" spans="2:11" ht="15" hidden="1">
      <c r="B32" s="40"/>
      <c r="C32" s="40"/>
      <c r="E32" s="40"/>
      <c r="F32" s="40"/>
      <c r="I32" s="40"/>
      <c r="J32" s="40"/>
    </row>
    <row r="33" spans="2:10" ht="15" hidden="1">
      <c r="B33" s="40"/>
      <c r="C33" s="40"/>
      <c r="E33" s="40"/>
      <c r="F33" s="40"/>
      <c r="I33" s="40"/>
      <c r="J33" s="40"/>
    </row>
    <row r="34" spans="2:10" ht="15" hidden="1">
      <c r="B34" s="40"/>
      <c r="C34" s="40"/>
      <c r="E34" s="40"/>
      <c r="F34" s="40"/>
      <c r="I34" s="40"/>
      <c r="J34" s="40"/>
    </row>
    <row r="35" spans="2:10" ht="15" hidden="1">
      <c r="B35" s="40"/>
      <c r="C35" s="40"/>
      <c r="E35" s="40"/>
      <c r="F35" s="40"/>
      <c r="I35" s="40"/>
      <c r="J35" s="40"/>
    </row>
    <row r="36" spans="2:10" ht="15" hidden="1">
      <c r="B36" s="40"/>
      <c r="C36" s="40"/>
      <c r="E36" s="40"/>
      <c r="F36" s="40"/>
      <c r="I36" s="40"/>
      <c r="J36" s="40"/>
    </row>
    <row r="37" spans="2:10" ht="15" hidden="1">
      <c r="B37" s="40"/>
      <c r="C37" s="40"/>
      <c r="E37" s="40"/>
      <c r="F37" s="40"/>
      <c r="I37" s="40"/>
      <c r="J37" s="40"/>
    </row>
    <row r="38" spans="2:10" ht="15" hidden="1">
      <c r="B38" s="40"/>
      <c r="C38" s="40"/>
      <c r="E38" s="40"/>
      <c r="F38" s="40"/>
      <c r="I38" s="40"/>
      <c r="J38" s="40"/>
    </row>
    <row r="39" spans="2:10" ht="15" hidden="1">
      <c r="B39" s="40"/>
      <c r="C39" s="40"/>
      <c r="E39" s="40"/>
      <c r="F39" s="40"/>
      <c r="I39" s="40"/>
      <c r="J39" s="40"/>
    </row>
    <row r="40" spans="2:10" ht="15" hidden="1">
      <c r="B40" s="40"/>
      <c r="C40" s="40"/>
      <c r="E40" s="40"/>
      <c r="F40" s="40"/>
      <c r="I40" s="40"/>
      <c r="J40" s="40"/>
    </row>
    <row r="41" spans="2:10" ht="15" hidden="1">
      <c r="B41" s="40"/>
      <c r="C41" s="40"/>
      <c r="E41" s="40"/>
      <c r="F41" s="40"/>
      <c r="I41" s="40"/>
      <c r="J41" s="40"/>
    </row>
    <row r="42" spans="2:10" ht="15" hidden="1">
      <c r="B42" s="40"/>
      <c r="C42" s="40"/>
      <c r="E42" s="40"/>
      <c r="F42" s="40"/>
      <c r="I42" s="40"/>
      <c r="J42" s="40"/>
    </row>
    <row r="43" spans="2:10" ht="15" hidden="1">
      <c r="B43" s="40"/>
      <c r="C43" s="40"/>
      <c r="E43" s="40"/>
      <c r="F43" s="40"/>
      <c r="I43" s="40"/>
      <c r="J43" s="40"/>
    </row>
    <row r="44" spans="2:10" ht="15" hidden="1">
      <c r="B44" s="40"/>
      <c r="C44" s="40"/>
      <c r="E44" s="40"/>
      <c r="F44" s="40"/>
      <c r="I44" s="40"/>
      <c r="J44" s="40"/>
    </row>
    <row r="45" spans="2:10" ht="15" hidden="1">
      <c r="B45" s="40"/>
      <c r="C45" s="40"/>
      <c r="E45" s="40"/>
      <c r="F45" s="40"/>
      <c r="I45" s="40"/>
      <c r="J45" s="40"/>
    </row>
    <row r="46" spans="2:10" ht="15" hidden="1">
      <c r="B46" s="40"/>
      <c r="C46" s="40"/>
      <c r="E46" s="40"/>
      <c r="F46" s="40"/>
      <c r="I46" s="40"/>
      <c r="J46" s="40"/>
    </row>
    <row r="47" spans="2:10" ht="15" hidden="1">
      <c r="B47" s="40"/>
      <c r="C47" s="40"/>
      <c r="E47" s="40"/>
      <c r="F47" s="40"/>
      <c r="I47" s="40"/>
      <c r="J47" s="40"/>
    </row>
    <row r="48" spans="2:10" ht="15" hidden="1">
      <c r="B48" s="40"/>
      <c r="C48" s="40"/>
      <c r="E48" s="40"/>
      <c r="F48" s="40"/>
      <c r="I48" s="40"/>
      <c r="J48" s="40"/>
    </row>
    <row r="49" spans="2:10" ht="15" hidden="1">
      <c r="B49" s="40"/>
      <c r="C49" s="40"/>
      <c r="E49" s="40"/>
      <c r="F49" s="40"/>
      <c r="I49" s="40"/>
      <c r="J49" s="40"/>
    </row>
    <row r="50" spans="2:10" ht="15" hidden="1">
      <c r="B50" s="40"/>
      <c r="C50" s="40"/>
      <c r="E50" s="40"/>
      <c r="F50" s="40"/>
      <c r="I50" s="40"/>
      <c r="J50" s="40"/>
    </row>
    <row r="51" spans="2:10" ht="15" hidden="1">
      <c r="B51" s="40"/>
      <c r="C51" s="40"/>
      <c r="E51" s="40"/>
      <c r="F51" s="40"/>
      <c r="I51" s="40"/>
      <c r="J51" s="40"/>
    </row>
    <row r="52" spans="2:10" ht="15" hidden="1">
      <c r="B52" s="40"/>
      <c r="C52" s="40"/>
      <c r="E52" s="40"/>
      <c r="F52" s="40"/>
      <c r="I52" s="40"/>
      <c r="J52" s="40"/>
    </row>
    <row r="53" spans="2:10" ht="15" hidden="1">
      <c r="B53" s="40"/>
      <c r="C53" s="40"/>
      <c r="E53" s="40"/>
      <c r="F53" s="40"/>
      <c r="I53" s="40"/>
      <c r="J53" s="40"/>
    </row>
    <row r="54" spans="2:10" ht="15" hidden="1">
      <c r="B54" s="40"/>
      <c r="C54" s="40"/>
      <c r="E54" s="40"/>
      <c r="F54" s="40"/>
      <c r="I54" s="40"/>
      <c r="J54" s="40"/>
    </row>
    <row r="55" spans="2:10" ht="15" hidden="1">
      <c r="B55" s="40"/>
      <c r="C55" s="40"/>
      <c r="E55" s="40"/>
      <c r="F55" s="40"/>
      <c r="I55" s="40"/>
      <c r="J55" s="40"/>
    </row>
    <row r="56" spans="2:10" ht="15" hidden="1">
      <c r="B56" s="40"/>
      <c r="C56" s="40"/>
      <c r="E56" s="40"/>
      <c r="F56" s="40"/>
      <c r="I56" s="40"/>
      <c r="J56" s="40"/>
    </row>
    <row r="57" spans="2:10" ht="15" hidden="1">
      <c r="B57" s="40"/>
      <c r="C57" s="40"/>
      <c r="E57" s="40"/>
      <c r="F57" s="40"/>
      <c r="I57" s="40"/>
      <c r="J57" s="40"/>
    </row>
    <row r="58" spans="2:10" ht="15" hidden="1">
      <c r="B58" s="40"/>
      <c r="C58" s="40"/>
      <c r="E58" s="40"/>
      <c r="F58" s="40"/>
      <c r="I58" s="40"/>
      <c r="J58" s="40"/>
    </row>
    <row r="59" spans="2:10" ht="15" hidden="1">
      <c r="B59" s="40"/>
      <c r="C59" s="40"/>
      <c r="E59" s="40"/>
      <c r="F59" s="40"/>
      <c r="I59" s="40"/>
      <c r="J59" s="40"/>
    </row>
    <row r="60" spans="2:10" ht="15" hidden="1">
      <c r="B60" s="40"/>
      <c r="C60" s="40"/>
      <c r="E60" s="40"/>
      <c r="F60" s="40"/>
      <c r="I60" s="40"/>
      <c r="J60" s="40"/>
    </row>
  </sheetData>
  <mergeCells count="5">
    <mergeCell ref="B21:C22"/>
    <mergeCell ref="B23:C24"/>
    <mergeCell ref="E8:G8"/>
    <mergeCell ref="I8:K8"/>
    <mergeCell ref="B8:C8"/>
  </mergeCells>
  <phoneticPr fontId="47" type="noConversion"/>
  <dataValidations count="1">
    <dataValidation type="list" allowBlank="1" showInputMessage="1" showErrorMessage="1" prompt="Haga clic e ingrese un valor de la lista de elementos" sqref="D8:D9 C12" xr:uid="{DF432260-E815-984F-9577-F4C22F01ED71}">
      <formula1>"Enero,Febrero,Marzo,Abril,Mayo,Junio,Julio,Agosto,Septiembre,Octubre,Noviembre,Diciembre"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INGRESE UN AÑO DE 4 DÍGITOS" xr:uid="{FF7311CF-865A-D94F-B459-F5EE27D2E061}">
          <x14:formula1>
            <xm:f>'Formulas, No borrar'!$E$3:$E$6</xm:f>
          </x14:formula1>
          <xm:sqref>C13</xm:sqref>
        </x14:dataValidation>
        <x14:dataValidation type="list" allowBlank="1" showInputMessage="1" showErrorMessage="1" prompt="Haga clic e ingrese un valor de la lista de elementos" xr:uid="{5A67049D-48CE-434E-AE97-786B4E68D81A}">
          <x14:formula1>
            <xm:f>'Formulas, No borrar'!$B$3:$B$14</xm:f>
          </x14:formula1>
          <xm:sqref>C11</xm:sqref>
        </x14:dataValidation>
        <x14:dataValidation type="list" allowBlank="1" showErrorMessage="1" xr:uid="{ADCA5C97-E9B5-294B-A4E6-465713998D2E}">
          <x14:formula1>
            <xm:f>'Formulas, No borrar'!$I$3:$I$18</xm:f>
          </x14:formula1>
          <xm:sqref>C16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322"/>
  <sheetViews>
    <sheetView showGridLines="0" topLeftCell="A39" zoomScaleNormal="100" workbookViewId="0">
      <selection activeCell="O45" sqref="O45"/>
    </sheetView>
  </sheetViews>
  <sheetFormatPr baseColWidth="10" defaultColWidth="0" defaultRowHeight="12.75" zeroHeight="1"/>
  <cols>
    <col min="1" max="1" width="1.7109375" style="1" customWidth="1"/>
    <col min="2" max="2" width="8.28515625" style="1" customWidth="1"/>
    <col min="3" max="9" width="5.7109375" style="1" customWidth="1"/>
    <col min="10" max="12" width="18.7109375" style="98" customWidth="1"/>
    <col min="13" max="14" width="18.7109375" style="1" customWidth="1"/>
    <col min="15" max="15" width="23.42578125" style="1" bestFit="1" customWidth="1"/>
    <col min="16" max="16" width="20.140625" style="98" bestFit="1" customWidth="1"/>
    <col min="17" max="17" width="21" style="1" bestFit="1" customWidth="1"/>
    <col min="18" max="18" width="21.28515625" style="98" customWidth="1"/>
    <col min="19" max="19" width="24" style="1" customWidth="1"/>
    <col min="20" max="21" width="12.7109375" style="1" customWidth="1"/>
    <col min="22" max="22" width="0" style="1" hidden="1" customWidth="1"/>
    <col min="23" max="16384" width="12.7109375" style="1" hidden="1"/>
  </cols>
  <sheetData>
    <row r="1" spans="1:19">
      <c r="A1" s="27"/>
      <c r="B1" s="28"/>
      <c r="C1" s="28"/>
      <c r="D1" s="28"/>
      <c r="E1" s="28"/>
      <c r="F1" s="28"/>
      <c r="G1" s="28"/>
      <c r="H1" s="28"/>
      <c r="I1" s="28"/>
      <c r="J1" s="28"/>
      <c r="K1" s="99"/>
    </row>
    <row r="2" spans="1:19" ht="35.25">
      <c r="A2" s="141"/>
      <c r="B2" s="142" t="s">
        <v>87</v>
      </c>
      <c r="C2" s="142"/>
      <c r="D2" s="142"/>
      <c r="E2" s="142"/>
      <c r="F2" s="142"/>
      <c r="G2" s="142"/>
      <c r="H2" s="142"/>
      <c r="I2" s="142"/>
      <c r="J2" s="142"/>
      <c r="K2" s="143"/>
      <c r="L2" s="143"/>
      <c r="M2" s="142"/>
      <c r="N2" s="142"/>
      <c r="O2" s="142"/>
      <c r="P2" s="143"/>
      <c r="Q2" s="142"/>
      <c r="R2" s="143"/>
      <c r="S2" s="142"/>
    </row>
    <row r="3" spans="1:19">
      <c r="A3" s="31"/>
      <c r="B3" s="157" t="s">
        <v>202</v>
      </c>
      <c r="C3" s="4"/>
      <c r="D3" s="4"/>
      <c r="E3" s="4"/>
      <c r="F3" s="4"/>
      <c r="G3" s="4"/>
      <c r="H3" s="4"/>
      <c r="I3" s="32"/>
      <c r="J3" s="32"/>
      <c r="K3" s="101"/>
      <c r="L3" s="101"/>
      <c r="M3" s="32"/>
      <c r="N3" s="32"/>
      <c r="O3" s="32"/>
      <c r="P3" s="101"/>
      <c r="Q3" s="32"/>
      <c r="R3" s="101"/>
      <c r="S3" s="32"/>
    </row>
    <row r="4" spans="1:19">
      <c r="A4" s="31"/>
      <c r="B4" s="264"/>
      <c r="C4" s="265"/>
      <c r="D4" s="157" t="s">
        <v>188</v>
      </c>
      <c r="E4" s="157"/>
      <c r="F4" s="157"/>
      <c r="G4" s="157"/>
      <c r="H4" s="157"/>
      <c r="I4" s="31"/>
      <c r="J4" s="146"/>
      <c r="K4" s="146"/>
      <c r="L4" s="146"/>
      <c r="M4" s="146"/>
      <c r="N4" s="146"/>
      <c r="O4" s="32"/>
      <c r="P4" s="101"/>
      <c r="Q4" s="32"/>
      <c r="R4" s="101"/>
      <c r="S4" s="32"/>
    </row>
    <row r="5" spans="1:19">
      <c r="A5" s="31"/>
      <c r="B5" s="266"/>
      <c r="C5" s="266"/>
      <c r="D5" s="157" t="s">
        <v>124</v>
      </c>
      <c r="E5" s="157"/>
      <c r="F5" s="157"/>
      <c r="G5" s="157"/>
      <c r="H5" s="157"/>
      <c r="I5" s="31"/>
      <c r="J5" s="146"/>
      <c r="K5" s="146"/>
      <c r="L5" s="146"/>
      <c r="M5" s="146"/>
      <c r="N5" s="146"/>
      <c r="O5" s="32"/>
      <c r="P5" s="101"/>
      <c r="Q5" s="32"/>
      <c r="R5" s="101"/>
      <c r="S5" s="32"/>
    </row>
    <row r="6" spans="1:19">
      <c r="A6" s="31"/>
      <c r="B6" s="31"/>
      <c r="C6" s="31"/>
      <c r="D6" s="31"/>
      <c r="E6" s="31"/>
      <c r="F6" s="31"/>
      <c r="G6" s="31"/>
      <c r="H6" s="31"/>
      <c r="I6" s="31"/>
      <c r="J6" s="31"/>
      <c r="K6" s="102"/>
      <c r="L6" s="102"/>
      <c r="M6" s="31"/>
      <c r="N6" s="31"/>
      <c r="O6" s="32"/>
      <c r="P6" s="101"/>
      <c r="Q6" s="32"/>
      <c r="R6" s="101"/>
      <c r="S6" s="32"/>
    </row>
    <row r="7" spans="1:19">
      <c r="J7" s="1"/>
    </row>
    <row r="8" spans="1:19" ht="20.25">
      <c r="A8" s="5"/>
      <c r="B8" s="267" t="str">
        <f>Config!C11 &amp;" "&amp;Config!C13</f>
        <v>Junio 2023</v>
      </c>
      <c r="C8" s="268"/>
      <c r="D8" s="268"/>
      <c r="E8" s="268"/>
      <c r="F8" s="268"/>
      <c r="G8" s="268"/>
      <c r="H8" s="268"/>
      <c r="I8" s="269"/>
      <c r="J8" s="6"/>
      <c r="K8" s="280" t="s">
        <v>47</v>
      </c>
      <c r="L8" s="274"/>
      <c r="M8" s="274"/>
      <c r="N8" s="274"/>
      <c r="O8" s="274"/>
      <c r="P8" s="274"/>
    </row>
    <row r="9" spans="1:19" ht="18">
      <c r="A9" s="7"/>
      <c r="B9" s="25"/>
      <c r="C9" s="26" t="s">
        <v>158</v>
      </c>
      <c r="D9" s="26" t="s">
        <v>165</v>
      </c>
      <c r="E9" s="26" t="s">
        <v>165</v>
      </c>
      <c r="F9" s="26" t="s">
        <v>166</v>
      </c>
      <c r="G9" s="26" t="s">
        <v>167</v>
      </c>
      <c r="H9" s="26" t="s">
        <v>168</v>
      </c>
      <c r="I9" s="26" t="s">
        <v>164</v>
      </c>
      <c r="J9" s="14"/>
      <c r="K9" s="272" t="str">
        <f>Config!K11</f>
        <v>EN TRANSITO</v>
      </c>
      <c r="L9" s="272"/>
      <c r="M9" s="271" t="str">
        <f>Config!K12</f>
        <v>NO INICIADO</v>
      </c>
      <c r="N9" s="272"/>
      <c r="O9" s="271" t="str">
        <f>Config!K13</f>
        <v>ENTREGADO</v>
      </c>
      <c r="P9" s="272"/>
      <c r="S9" s="115"/>
    </row>
    <row r="10" spans="1:19" ht="26.25">
      <c r="A10" s="7"/>
      <c r="B10" s="94" t="s">
        <v>71</v>
      </c>
      <c r="C10" s="95">
        <f t="array" ref="C10:I15">(DATE(Config!$C$13,'Formulas, No borrar'!$P$6,1)-WEEKDAY(DATE(Config!$C$13,'Formulas, No borrar'!$P$6,1),1)+1)+(COLUMN($C$10:$I$10)-COLUMN($C$10)+1)+((ROW($C$10:$C$15)-ROW($C$10))*7)</f>
        <v>45075</v>
      </c>
      <c r="D10" s="95">
        <v>45076</v>
      </c>
      <c r="E10" s="96">
        <v>45077</v>
      </c>
      <c r="F10" s="96">
        <v>45078</v>
      </c>
      <c r="G10" s="96">
        <v>45079</v>
      </c>
      <c r="H10" s="96">
        <v>45080</v>
      </c>
      <c r="I10" s="96">
        <v>45081</v>
      </c>
      <c r="J10" s="8"/>
      <c r="K10" s="124">
        <f>COUNTIF(Q22:Q122,K9)</f>
        <v>5</v>
      </c>
      <c r="L10" s="116">
        <f>IFERROR(COUNTIFS(Q22:Q122,K9)/COUNTIFS(Q22:Q122,"&lt;&gt;"),"")</f>
        <v>0.41666666666666669</v>
      </c>
      <c r="M10" s="125">
        <f>COUNTIF(Q22:Q122,M9)</f>
        <v>4</v>
      </c>
      <c r="N10" s="116">
        <f>IFERROR(COUNTIFS(Q22:Q122,M9)/COUNTIFS(Q22:Q122,"&lt;&gt;"),"")</f>
        <v>0.33333333333333331</v>
      </c>
      <c r="O10" s="125">
        <f>COUNTIF(Q22:Q122,O9)</f>
        <v>3</v>
      </c>
      <c r="P10" s="116">
        <f>IFERROR(COUNTIFS(Q22:Q122,O9)/COUNTIFS(Q22:Q122,"&lt;&gt;"),"")</f>
        <v>0.25</v>
      </c>
    </row>
    <row r="11" spans="1:19" ht="26.25">
      <c r="A11" s="7"/>
      <c r="B11" s="94" t="s">
        <v>72</v>
      </c>
      <c r="C11" s="96">
        <v>45082</v>
      </c>
      <c r="D11" s="96">
        <v>45083</v>
      </c>
      <c r="E11" s="96">
        <v>45084</v>
      </c>
      <c r="F11" s="96">
        <v>45085</v>
      </c>
      <c r="G11" s="96">
        <v>45086</v>
      </c>
      <c r="H11" s="96">
        <v>45087</v>
      </c>
      <c r="I11" s="96">
        <v>45088</v>
      </c>
      <c r="J11" s="10"/>
      <c r="K11" s="104"/>
      <c r="L11" s="11"/>
      <c r="M11" s="12"/>
      <c r="N11" s="12"/>
      <c r="O11" s="12"/>
      <c r="P11" s="12"/>
      <c r="R11" s="12"/>
      <c r="S11" s="12"/>
    </row>
    <row r="12" spans="1:19" ht="26.25">
      <c r="A12" s="7"/>
      <c r="B12" s="94" t="s">
        <v>73</v>
      </c>
      <c r="C12" s="96">
        <v>45089</v>
      </c>
      <c r="D12" s="97">
        <v>45090</v>
      </c>
      <c r="E12" s="97">
        <v>45091</v>
      </c>
      <c r="F12" s="96">
        <v>45092</v>
      </c>
      <c r="G12" s="96">
        <v>45093</v>
      </c>
      <c r="H12" s="96">
        <v>45094</v>
      </c>
      <c r="I12" s="96">
        <v>45095</v>
      </c>
      <c r="J12" s="10"/>
    </row>
    <row r="13" spans="1:19" ht="26.25">
      <c r="A13" s="7"/>
      <c r="B13" s="94" t="s">
        <v>74</v>
      </c>
      <c r="C13" s="96">
        <v>45096</v>
      </c>
      <c r="D13" s="97">
        <v>45097</v>
      </c>
      <c r="E13" s="97">
        <v>45098</v>
      </c>
      <c r="F13" s="96">
        <v>45099</v>
      </c>
      <c r="G13" s="96">
        <v>45100</v>
      </c>
      <c r="H13" s="96">
        <v>45101</v>
      </c>
      <c r="I13" s="96">
        <v>45102</v>
      </c>
      <c r="J13" s="8"/>
      <c r="K13" s="274" t="s">
        <v>65</v>
      </c>
      <c r="L13" s="274"/>
      <c r="M13" s="273" t="s">
        <v>66</v>
      </c>
      <c r="N13" s="274"/>
      <c r="O13" s="273" t="s">
        <v>67</v>
      </c>
      <c r="P13" s="275"/>
      <c r="Q13" s="281" t="s">
        <v>125</v>
      </c>
      <c r="R13" s="282"/>
      <c r="S13" s="117"/>
    </row>
    <row r="14" spans="1:19" ht="26.25">
      <c r="A14" s="7"/>
      <c r="B14" s="94" t="s">
        <v>75</v>
      </c>
      <c r="C14" s="96">
        <v>45103</v>
      </c>
      <c r="D14" s="97">
        <v>45104</v>
      </c>
      <c r="E14" s="97">
        <v>45105</v>
      </c>
      <c r="F14" s="96">
        <v>45106</v>
      </c>
      <c r="G14" s="97">
        <v>45107</v>
      </c>
      <c r="H14" s="96">
        <v>45108</v>
      </c>
      <c r="I14" s="96">
        <v>45109</v>
      </c>
      <c r="J14" s="8"/>
      <c r="K14" s="283">
        <f>COUNTIF(C22:C252,"&lt;&gt;")</f>
        <v>12</v>
      </c>
      <c r="L14" s="283"/>
      <c r="M14" s="278">
        <f>SUM(N22:N252)</f>
        <v>6458</v>
      </c>
      <c r="N14" s="279"/>
      <c r="O14" s="276">
        <f>SUM(K22:K252)</f>
        <v>470</v>
      </c>
      <c r="P14" s="277"/>
      <c r="Q14" s="204">
        <f>SUMIFS(K22:K122,Q22:Q122,O9)</f>
        <v>170</v>
      </c>
      <c r="R14" s="206"/>
      <c r="S14" s="108"/>
    </row>
    <row r="15" spans="1:19" ht="26.25">
      <c r="A15" s="7"/>
      <c r="B15" s="94" t="s">
        <v>76</v>
      </c>
      <c r="C15" s="96">
        <v>45110</v>
      </c>
      <c r="D15" s="97">
        <v>45111</v>
      </c>
      <c r="E15" s="97">
        <v>45112</v>
      </c>
      <c r="F15" s="96">
        <v>45113</v>
      </c>
      <c r="G15" s="97">
        <v>45114</v>
      </c>
      <c r="H15" s="96">
        <v>45115</v>
      </c>
      <c r="I15" s="96">
        <v>45116</v>
      </c>
      <c r="J15" s="8"/>
      <c r="K15" s="112"/>
      <c r="L15" s="109"/>
      <c r="M15" s="110"/>
      <c r="N15" s="111"/>
      <c r="O15" s="113"/>
      <c r="P15" s="112"/>
      <c r="Q15" s="114"/>
    </row>
    <row r="16" spans="1:19" ht="18.75" customHeight="1">
      <c r="A16" s="7"/>
      <c r="B16" s="18"/>
      <c r="C16" s="18"/>
      <c r="D16" s="18"/>
      <c r="E16" s="18"/>
      <c r="F16" s="17"/>
      <c r="G16" s="17"/>
      <c r="H16" s="17"/>
      <c r="I16" s="17"/>
      <c r="J16" s="8"/>
      <c r="K16" s="108"/>
      <c r="L16" s="109"/>
      <c r="M16" s="110"/>
      <c r="N16" s="111"/>
      <c r="O16" s="111"/>
      <c r="P16" s="112"/>
      <c r="Q16" s="114"/>
    </row>
    <row r="17" spans="1:20" ht="18">
      <c r="A17" s="7"/>
      <c r="B17" s="107" t="s">
        <v>93</v>
      </c>
      <c r="C17" s="284">
        <f ca="1">TODAY()</f>
        <v>45942</v>
      </c>
      <c r="D17" s="284"/>
      <c r="E17" s="284"/>
      <c r="F17" s="284"/>
      <c r="G17" s="106"/>
      <c r="H17" s="106"/>
      <c r="I17" s="106"/>
      <c r="J17" s="126"/>
      <c r="K17" s="126"/>
      <c r="L17" s="126"/>
      <c r="M17" s="126"/>
      <c r="N17" s="126"/>
      <c r="O17" s="126"/>
      <c r="P17" s="126"/>
      <c r="Q17" s="126"/>
      <c r="R17" s="207"/>
      <c r="S17" s="126"/>
      <c r="T17" s="126"/>
    </row>
    <row r="18" spans="1:20" ht="18">
      <c r="A18" s="7"/>
      <c r="B18" s="156">
        <v>1</v>
      </c>
      <c r="C18" s="15" t="s">
        <v>11</v>
      </c>
      <c r="D18" s="57" t="s">
        <v>94</v>
      </c>
      <c r="E18"/>
      <c r="F18"/>
      <c r="G18" s="16"/>
      <c r="J18" s="14"/>
    </row>
    <row r="19" spans="1:20" ht="18">
      <c r="A19" s="7"/>
      <c r="B19" s="148">
        <v>1</v>
      </c>
      <c r="C19" s="15" t="s">
        <v>11</v>
      </c>
      <c r="D19" s="57" t="s">
        <v>120</v>
      </c>
      <c r="E19" s="57"/>
      <c r="F19" s="57"/>
      <c r="G19" s="57"/>
      <c r="H19" s="17"/>
      <c r="I19" s="17"/>
      <c r="J19" s="13"/>
    </row>
    <row r="20" spans="1:20" ht="9" customHeight="1">
      <c r="A20" s="5"/>
      <c r="B20" s="18"/>
      <c r="C20" s="18"/>
      <c r="D20" s="18"/>
      <c r="E20" s="18"/>
      <c r="F20" s="17"/>
      <c r="G20" s="17"/>
      <c r="H20" s="17"/>
      <c r="I20" s="17"/>
      <c r="J20" s="9"/>
      <c r="K20" s="103"/>
      <c r="L20" s="103"/>
      <c r="M20" s="19"/>
      <c r="N20" s="19"/>
      <c r="O20" s="20"/>
      <c r="P20" s="105"/>
      <c r="Q20" s="20"/>
    </row>
    <row r="21" spans="1:20" ht="18">
      <c r="A21" s="7"/>
      <c r="B21" s="155" t="s">
        <v>12</v>
      </c>
      <c r="C21" s="270" t="s">
        <v>88</v>
      </c>
      <c r="D21" s="270"/>
      <c r="E21" s="270"/>
      <c r="F21" s="270"/>
      <c r="G21" s="270"/>
      <c r="H21" s="270"/>
      <c r="I21" s="270"/>
      <c r="J21" s="155" t="s">
        <v>46</v>
      </c>
      <c r="K21" s="155" t="s">
        <v>89</v>
      </c>
      <c r="L21" s="155" t="s">
        <v>79</v>
      </c>
      <c r="M21" s="155" t="s">
        <v>90</v>
      </c>
      <c r="N21" s="155" t="s">
        <v>118</v>
      </c>
      <c r="O21" s="155" t="s">
        <v>91</v>
      </c>
      <c r="P21" s="155" t="s">
        <v>120</v>
      </c>
      <c r="Q21" s="155" t="s">
        <v>47</v>
      </c>
      <c r="R21" s="155" t="s">
        <v>92</v>
      </c>
      <c r="S21" s="155" t="s">
        <v>171</v>
      </c>
    </row>
    <row r="22" spans="1:20" ht="18">
      <c r="A22" s="7"/>
      <c r="B22" s="118">
        <v>1</v>
      </c>
      <c r="C22" s="260" t="s">
        <v>98</v>
      </c>
      <c r="D22" s="260"/>
      <c r="E22" s="260"/>
      <c r="F22" s="260"/>
      <c r="G22" s="260"/>
      <c r="H22" s="260"/>
      <c r="I22" s="260"/>
      <c r="J22" s="122" t="s">
        <v>61</v>
      </c>
      <c r="K22" s="119">
        <v>100</v>
      </c>
      <c r="L22" s="152">
        <f>IF(ISBLANK(C22),"",IF(Q22=$O$9,SUMIFS('LISTA DE INVENTARIO'!$K$22:$K252,'LISTA DE INVENTARIO'!$C$22:$C252,C22,$Q$22:$Q252,$O$9)-SUMIFS('SEGUIMIENTO DE INVENTARIO'!$L$21:$L122,'SEGUIMIENTO DE INVENTARIO'!$C$21:$C122,C22),SUMIFS('LISTA DE INVENTARIO'!$K$22:$K252,'LISTA DE INVENTARIO'!$C$22:$C252,C22,$Q$22:$Q252,$O$9)-SUMIFS('SEGUIMIENTO DE INVENTARIO'!$L$21:$L122,'SEGUIMIENTO DE INVENTARIO'!$C$21:$C122,C22)))</f>
        <v>10</v>
      </c>
      <c r="M22" s="120">
        <v>14</v>
      </c>
      <c r="N22" s="153">
        <f>IF(ISBLANK(C22)," ",K22*M22)</f>
        <v>1400</v>
      </c>
      <c r="O22" s="153">
        <f>IF(ISBLANK(C22)," ",K22*M22)</f>
        <v>1400</v>
      </c>
      <c r="P22" s="121">
        <v>45081</v>
      </c>
      <c r="Q22" s="122" t="s">
        <v>59</v>
      </c>
      <c r="R22" s="152" t="str" cm="1">
        <f t="array" aca="1" ref="R22:R321" ca="1">IF($P$22:$P$321&lt;&gt;"",IF(($P$22:$P$321-C17)&lt;0,"✓",($P$22:$P$321-C17)),"")</f>
        <v>✓</v>
      </c>
      <c r="S22" s="122"/>
    </row>
    <row r="23" spans="1:20" ht="18">
      <c r="A23" s="7"/>
      <c r="B23" s="118">
        <v>2</v>
      </c>
      <c r="C23" s="260" t="s">
        <v>95</v>
      </c>
      <c r="D23" s="260"/>
      <c r="E23" s="260"/>
      <c r="F23" s="260"/>
      <c r="G23" s="260"/>
      <c r="H23" s="260"/>
      <c r="I23" s="260"/>
      <c r="J23" s="122" t="s">
        <v>54</v>
      </c>
      <c r="K23" s="119">
        <v>20</v>
      </c>
      <c r="L23" s="152">
        <f>IF(ISBLANK(C23),"",IF(Q23=$O$9,SUMIFS('LISTA DE INVENTARIO'!$K$22:$K253,'LISTA DE INVENTARIO'!$C$22:$C253,C23,$Q$22:$Q253,$O$9)-SUMIFS('SEGUIMIENTO DE INVENTARIO'!$L$21:$L123,'SEGUIMIENTO DE INVENTARIO'!$C$21:$C123,C23),SUMIFS('LISTA DE INVENTARIO'!$K$22:$K253,'LISTA DE INVENTARIO'!$C$22:$C253,C23,$Q$22:$Q253,$O$9)-SUMIFS('SEGUIMIENTO DE INVENTARIO'!$L$21:$L123,'SEGUIMIENTO DE INVENTARIO'!$C$21:$C123,C23)))</f>
        <v>17</v>
      </c>
      <c r="M23" s="120">
        <v>8</v>
      </c>
      <c r="N23" s="154">
        <f t="shared" ref="N23:N86" si="0">IF(ISBLANK(C23)," ",K23*M23)</f>
        <v>160</v>
      </c>
      <c r="O23" s="153">
        <f>IF(ISBLANK(C23)," ",K23*M23+O22)</f>
        <v>1560</v>
      </c>
      <c r="P23" s="121">
        <v>45082</v>
      </c>
      <c r="Q23" s="122" t="s">
        <v>59</v>
      </c>
      <c r="R23" s="152" t="str">
        <f ca="1"/>
        <v>✓</v>
      </c>
      <c r="S23" s="122"/>
    </row>
    <row r="24" spans="1:20" ht="18">
      <c r="A24" s="7"/>
      <c r="B24" s="118">
        <v>3</v>
      </c>
      <c r="C24" s="260" t="s">
        <v>96</v>
      </c>
      <c r="D24" s="260"/>
      <c r="E24" s="260"/>
      <c r="F24" s="260"/>
      <c r="G24" s="260"/>
      <c r="H24" s="260"/>
      <c r="I24" s="260"/>
      <c r="J24" s="122" t="s">
        <v>61</v>
      </c>
      <c r="K24" s="119">
        <v>45</v>
      </c>
      <c r="L24" s="152">
        <f>IF(ISBLANK(C24),"",IF(Q24=$O$9,SUMIFS('LISTA DE INVENTARIO'!$K$22:$K254,'LISTA DE INVENTARIO'!$C$22:$C254,C24,$Q$22:$Q254,$O$9)-SUMIFS('SEGUIMIENTO DE INVENTARIO'!$L$21:$L326,'SEGUIMIENTO DE INVENTARIO'!$C$21:$C326,C24),SUMIFS('LISTA DE INVENTARIO'!$K$22:$K254,'LISTA DE INVENTARIO'!$C$22:$C254,C24,$Q$22:$Q254,$O$9)-SUMIFS('SEGUIMIENTO DE INVENTARIO'!$L$21:$L326,'SEGUIMIENTO DE INVENTARIO'!$C$21:$C326,C24)))</f>
        <v>-15</v>
      </c>
      <c r="M24" s="120">
        <v>9</v>
      </c>
      <c r="N24" s="154">
        <f t="shared" si="0"/>
        <v>405</v>
      </c>
      <c r="O24" s="153">
        <f t="shared" ref="O24:O87" si="1">IF(ISBLANK(C24)," ",K24*M24+O23)</f>
        <v>1965</v>
      </c>
      <c r="P24" s="121">
        <v>45094</v>
      </c>
      <c r="Q24" s="122" t="s">
        <v>51</v>
      </c>
      <c r="R24" s="152" t="str">
        <f ca="1"/>
        <v>✓</v>
      </c>
      <c r="S24" s="122"/>
    </row>
    <row r="25" spans="1:20" ht="18">
      <c r="A25" s="7"/>
      <c r="B25" s="118">
        <v>4</v>
      </c>
      <c r="C25" s="260" t="s">
        <v>97</v>
      </c>
      <c r="D25" s="260"/>
      <c r="E25" s="260"/>
      <c r="F25" s="260"/>
      <c r="G25" s="260"/>
      <c r="H25" s="260"/>
      <c r="I25" s="260"/>
      <c r="J25" s="122" t="s">
        <v>50</v>
      </c>
      <c r="K25" s="119">
        <v>50</v>
      </c>
      <c r="L25" s="152">
        <f>IF(ISBLANK(C25),"",IF(Q25=$O$9,SUMIFS('LISTA DE INVENTARIO'!$K$22:$K255,'LISTA DE INVENTARIO'!$C$22:$C255,C25,$Q$22:$Q255,$O$9)-SUMIFS('SEGUIMIENTO DE INVENTARIO'!$L$21:$L327,'SEGUIMIENTO DE INVENTARIO'!$C$21:$C327,C25),SUMIFS('LISTA DE INVENTARIO'!$K$22:$K255,'LISTA DE INVENTARIO'!$C$22:$C255,C25,$Q$22:$Q255,$O$9)-SUMIFS('SEGUIMIENTO DE INVENTARIO'!$L$21:$L327,'SEGUIMIENTO DE INVENTARIO'!$C$21:$C327,C25)))</f>
        <v>7</v>
      </c>
      <c r="M25" s="120">
        <v>12</v>
      </c>
      <c r="N25" s="154">
        <f>IF(ISBLANK(C25)," ",K25*M25)</f>
        <v>600</v>
      </c>
      <c r="O25" s="153">
        <f>IF(ISBLANK(C25)," ",K25*M25+O24)</f>
        <v>2565</v>
      </c>
      <c r="P25" s="121">
        <v>45082</v>
      </c>
      <c r="Q25" s="122" t="s">
        <v>59</v>
      </c>
      <c r="R25" s="152" t="str">
        <f ca="1"/>
        <v>✓</v>
      </c>
      <c r="S25" s="122"/>
    </row>
    <row r="26" spans="1:20" ht="18">
      <c r="A26" s="7"/>
      <c r="B26" s="118">
        <v>5</v>
      </c>
      <c r="C26" s="260" t="s">
        <v>201</v>
      </c>
      <c r="D26" s="260"/>
      <c r="E26" s="260"/>
      <c r="F26" s="260"/>
      <c r="G26" s="260"/>
      <c r="H26" s="260"/>
      <c r="I26" s="260"/>
      <c r="J26" s="122" t="s">
        <v>50</v>
      </c>
      <c r="K26" s="119">
        <v>60</v>
      </c>
      <c r="L26" s="152">
        <f>IF(ISBLANK(C26),"",IF(Q26=$O$9,SUMIFS('LISTA DE INVENTARIO'!$K$22:$K256,'LISTA DE INVENTARIO'!$C$22:$C256,C26,$Q$22:$Q256,$O$9)-SUMIFS('SEGUIMIENTO DE INVENTARIO'!$L$21:$L328,'SEGUIMIENTO DE INVENTARIO'!$C$21:$C328,C26),SUMIFS('LISTA DE INVENTARIO'!$K$22:$K256,'LISTA DE INVENTARIO'!$C$22:$C256,C26,$Q$22:$Q256,$O$9)-SUMIFS('SEGUIMIENTO DE INVENTARIO'!$L$21:$L328,'SEGUIMIENTO DE INVENTARIO'!$C$21:$C328,C26)))</f>
        <v>0</v>
      </c>
      <c r="M26" s="120">
        <v>14</v>
      </c>
      <c r="N26" s="154">
        <f t="shared" si="0"/>
        <v>840</v>
      </c>
      <c r="O26" s="153">
        <f t="shared" si="1"/>
        <v>3405</v>
      </c>
      <c r="P26" s="121">
        <v>45088</v>
      </c>
      <c r="Q26" s="122" t="s">
        <v>55</v>
      </c>
      <c r="R26" s="152" t="str">
        <f ca="1"/>
        <v>✓</v>
      </c>
      <c r="S26" s="122"/>
    </row>
    <row r="27" spans="1:20" ht="18">
      <c r="A27" s="7"/>
      <c r="B27" s="118">
        <v>6</v>
      </c>
      <c r="C27" s="260" t="s">
        <v>194</v>
      </c>
      <c r="D27" s="260"/>
      <c r="E27" s="260"/>
      <c r="F27" s="260"/>
      <c r="G27" s="260"/>
      <c r="H27" s="260"/>
      <c r="I27" s="260"/>
      <c r="J27" s="122" t="s">
        <v>58</v>
      </c>
      <c r="K27" s="119">
        <v>50</v>
      </c>
      <c r="L27" s="152">
        <f>IF(ISBLANK(C27),"",IF(Q27=$O$9,SUMIFS('LISTA DE INVENTARIO'!$K$22:$K257,'LISTA DE INVENTARIO'!$C$22:$C257,C27,$Q$22:$Q257,$O$9)-SUMIFS('SEGUIMIENTO DE INVENTARIO'!$L$21:$L329,'SEGUIMIENTO DE INVENTARIO'!$C$21:$C329,C27),SUMIFS('LISTA DE INVENTARIO'!$K$22:$K257,'LISTA DE INVENTARIO'!$C$22:$C257,C27,$Q$22:$Q257,$O$9)-SUMIFS('SEGUIMIENTO DE INVENTARIO'!$L$21:$L329,'SEGUIMIENTO DE INVENTARIO'!$C$21:$C329,C27)))</f>
        <v>-2</v>
      </c>
      <c r="M27" s="120">
        <v>16</v>
      </c>
      <c r="N27" s="154">
        <f t="shared" si="0"/>
        <v>800</v>
      </c>
      <c r="O27" s="153">
        <f t="shared" si="1"/>
        <v>4205</v>
      </c>
      <c r="P27" s="121">
        <v>45094</v>
      </c>
      <c r="Q27" s="122" t="s">
        <v>51</v>
      </c>
      <c r="R27" s="152" t="str">
        <f ca="1"/>
        <v>✓</v>
      </c>
      <c r="S27" s="122"/>
    </row>
    <row r="28" spans="1:20" ht="18">
      <c r="A28" s="7"/>
      <c r="B28" s="118">
        <v>7</v>
      </c>
      <c r="C28" s="260" t="s">
        <v>99</v>
      </c>
      <c r="D28" s="260"/>
      <c r="E28" s="260"/>
      <c r="F28" s="260"/>
      <c r="G28" s="260"/>
      <c r="H28" s="260"/>
      <c r="I28" s="260"/>
      <c r="J28" s="122" t="s">
        <v>63</v>
      </c>
      <c r="K28" s="119">
        <v>25</v>
      </c>
      <c r="L28" s="152">
        <f>IF(ISBLANK(C28),"",IF(Q28=$O$9,SUMIFS('LISTA DE INVENTARIO'!$K$22:$K258,'LISTA DE INVENTARIO'!$C$22:$C258,C28,$Q$22:$Q258,$O$9)-SUMIFS('SEGUIMIENTO DE INVENTARIO'!$L$21:$L330,'SEGUIMIENTO DE INVENTARIO'!$C$21:$C330,C28),SUMIFS('LISTA DE INVENTARIO'!$K$22:$K258,'LISTA DE INVENTARIO'!$C$22:$C258,C28,$Q$22:$Q258,$O$9)-SUMIFS('SEGUIMIENTO DE INVENTARIO'!$L$21:$L330,'SEGUIMIENTO DE INVENTARIO'!$C$21:$C330,C28)))</f>
        <v>-1</v>
      </c>
      <c r="M28" s="120">
        <v>9</v>
      </c>
      <c r="N28" s="154">
        <f t="shared" si="0"/>
        <v>225</v>
      </c>
      <c r="O28" s="153">
        <f t="shared" si="1"/>
        <v>4430</v>
      </c>
      <c r="P28" s="121">
        <v>45095</v>
      </c>
      <c r="Q28" s="122" t="s">
        <v>51</v>
      </c>
      <c r="R28" s="152" t="str">
        <f ca="1"/>
        <v>✓</v>
      </c>
      <c r="S28" s="122"/>
    </row>
    <row r="29" spans="1:20" ht="18">
      <c r="A29" s="7"/>
      <c r="B29" s="118">
        <v>8</v>
      </c>
      <c r="C29" s="260" t="s">
        <v>195</v>
      </c>
      <c r="D29" s="260"/>
      <c r="E29" s="260"/>
      <c r="F29" s="260"/>
      <c r="G29" s="260"/>
      <c r="H29" s="260"/>
      <c r="I29" s="260"/>
      <c r="J29" s="122" t="s">
        <v>63</v>
      </c>
      <c r="K29" s="119">
        <v>48</v>
      </c>
      <c r="L29" s="152">
        <f>IF(ISBLANK(C29),"",IF(Q29=$O$9,SUMIFS('LISTA DE INVENTARIO'!$K$22:$K259,'LISTA DE INVENTARIO'!$C$22:$C259,C29,$Q$22:$Q259,$O$9)-SUMIFS('SEGUIMIENTO DE INVENTARIO'!$L$21:$L331,'SEGUIMIENTO DE INVENTARIO'!$C$21:$C331,C29),SUMIFS('LISTA DE INVENTARIO'!$K$22:$K259,'LISTA DE INVENTARIO'!$C$22:$C259,C29,$Q$22:$Q259,$O$9)-SUMIFS('SEGUIMIENTO DE INVENTARIO'!$L$21:$L331,'SEGUIMIENTO DE INVENTARIO'!$C$21:$C331,C29)))</f>
        <v>-2</v>
      </c>
      <c r="M29" s="120">
        <v>15</v>
      </c>
      <c r="N29" s="154">
        <f t="shared" si="0"/>
        <v>720</v>
      </c>
      <c r="O29" s="153">
        <f t="shared" si="1"/>
        <v>5150</v>
      </c>
      <c r="P29" s="121">
        <v>45095</v>
      </c>
      <c r="Q29" s="122" t="s">
        <v>51</v>
      </c>
      <c r="R29" s="152" t="str">
        <f ca="1"/>
        <v>✓</v>
      </c>
      <c r="S29" s="122"/>
    </row>
    <row r="30" spans="1:20" ht="18">
      <c r="A30" s="7"/>
      <c r="B30" s="118">
        <v>9</v>
      </c>
      <c r="C30" s="260" t="s">
        <v>196</v>
      </c>
      <c r="D30" s="260"/>
      <c r="E30" s="260"/>
      <c r="F30" s="260"/>
      <c r="G30" s="260"/>
      <c r="H30" s="260"/>
      <c r="I30" s="260"/>
      <c r="J30" s="122" t="s">
        <v>54</v>
      </c>
      <c r="K30" s="119">
        <v>18</v>
      </c>
      <c r="L30" s="152">
        <f>IF(ISBLANK(C30),"",IF(Q30=$O$9,SUMIFS('LISTA DE INVENTARIO'!$K$22:$K260,'LISTA DE INVENTARIO'!$C$22:$C260,C30,$Q$22:$Q260,$O$9)-SUMIFS('SEGUIMIENTO DE INVENTARIO'!$L$21:$L332,'SEGUIMIENTO DE INVENTARIO'!$C$21:$C332,C30),SUMIFS('LISTA DE INVENTARIO'!$K$22:$K260,'LISTA DE INVENTARIO'!$C$22:$C260,C30,$Q$22:$Q260,$O$9)-SUMIFS('SEGUIMIENTO DE INVENTARIO'!$L$21:$L332,'SEGUIMIENTO DE INVENTARIO'!$C$21:$C332,C30)))</f>
        <v>-7</v>
      </c>
      <c r="M30" s="120">
        <v>16</v>
      </c>
      <c r="N30" s="154">
        <f t="shared" si="0"/>
        <v>288</v>
      </c>
      <c r="O30" s="153">
        <f t="shared" si="1"/>
        <v>5438</v>
      </c>
      <c r="P30" s="121">
        <v>45092</v>
      </c>
      <c r="Q30" s="122" t="s">
        <v>55</v>
      </c>
      <c r="R30" s="152" t="str">
        <f ca="1"/>
        <v>✓</v>
      </c>
      <c r="S30" s="122"/>
    </row>
    <row r="31" spans="1:20" ht="18">
      <c r="A31" s="7"/>
      <c r="B31" s="118">
        <v>10</v>
      </c>
      <c r="C31" s="260" t="s">
        <v>197</v>
      </c>
      <c r="D31" s="260"/>
      <c r="E31" s="260"/>
      <c r="F31" s="260"/>
      <c r="G31" s="260"/>
      <c r="H31" s="260"/>
      <c r="I31" s="260"/>
      <c r="J31" s="122" t="s">
        <v>50</v>
      </c>
      <c r="K31" s="119">
        <v>18</v>
      </c>
      <c r="L31" s="152">
        <f>IF(ISBLANK(C31),"",IF(Q31=$O$9,SUMIFS('LISTA DE INVENTARIO'!$K$22:$K261,'LISTA DE INVENTARIO'!$C$22:$C261,C31,$Q$22:$Q261,$O$9)-SUMIFS('SEGUIMIENTO DE INVENTARIO'!$L$21:$L333,'SEGUIMIENTO DE INVENTARIO'!$C$21:$C333,C31),SUMIFS('LISTA DE INVENTARIO'!$K$22:$K261,'LISTA DE INVENTARIO'!$C$22:$C261,C31,$Q$22:$Q261,$O$9)-SUMIFS('SEGUIMIENTO DE INVENTARIO'!$L$21:$L333,'SEGUIMIENTO DE INVENTARIO'!$C$21:$C333,C31)))</f>
        <v>-8</v>
      </c>
      <c r="M31" s="120">
        <v>16</v>
      </c>
      <c r="N31" s="154">
        <f t="shared" si="0"/>
        <v>288</v>
      </c>
      <c r="O31" s="153">
        <f t="shared" si="1"/>
        <v>5726</v>
      </c>
      <c r="P31" s="121">
        <v>45095</v>
      </c>
      <c r="Q31" s="122" t="s">
        <v>51</v>
      </c>
      <c r="R31" s="152" t="str">
        <f ca="1"/>
        <v>✓</v>
      </c>
      <c r="S31" s="122"/>
    </row>
    <row r="32" spans="1:20" ht="18">
      <c r="A32" s="7"/>
      <c r="B32" s="118">
        <v>11</v>
      </c>
      <c r="C32" s="260" t="s">
        <v>198</v>
      </c>
      <c r="D32" s="260"/>
      <c r="E32" s="260"/>
      <c r="F32" s="260"/>
      <c r="G32" s="260"/>
      <c r="H32" s="260"/>
      <c r="I32" s="260"/>
      <c r="J32" s="122" t="s">
        <v>50</v>
      </c>
      <c r="K32" s="119">
        <v>20</v>
      </c>
      <c r="L32" s="152">
        <f>IF(ISBLANK(C32),"",IF(Q32=$O$9,SUMIFS('LISTA DE INVENTARIO'!$K$22:$K262,'LISTA DE INVENTARIO'!$C$22:$C262,C32,$Q$22:$Q262,$O$9)-SUMIFS('SEGUIMIENTO DE INVENTARIO'!$L$21:$L334,'SEGUIMIENTO DE INVENTARIO'!$C$21:$C334,C32),SUMIFS('LISTA DE INVENTARIO'!$K$22:$K262,'LISTA DE INVENTARIO'!$C$22:$C262,C32,$Q$22:$Q262,$O$9)-SUMIFS('SEGUIMIENTO DE INVENTARIO'!$L$21:$L334,'SEGUIMIENTO DE INVENTARIO'!$C$21:$C334,C32)))</f>
        <v>-1</v>
      </c>
      <c r="M32" s="120">
        <v>23</v>
      </c>
      <c r="N32" s="154">
        <f t="shared" si="0"/>
        <v>460</v>
      </c>
      <c r="O32" s="153">
        <f t="shared" si="1"/>
        <v>6186</v>
      </c>
      <c r="P32" s="121">
        <v>45095</v>
      </c>
      <c r="Q32" s="122" t="s">
        <v>55</v>
      </c>
      <c r="R32" s="152" t="str">
        <f ca="1"/>
        <v>✓</v>
      </c>
      <c r="S32" s="122"/>
    </row>
    <row r="33" spans="1:19" ht="18">
      <c r="A33" s="7"/>
      <c r="B33" s="118">
        <v>12</v>
      </c>
      <c r="C33" s="260" t="s">
        <v>199</v>
      </c>
      <c r="D33" s="260"/>
      <c r="E33" s="260"/>
      <c r="F33" s="260"/>
      <c r="G33" s="260"/>
      <c r="H33" s="260"/>
      <c r="I33" s="260"/>
      <c r="J33" s="122" t="s">
        <v>54</v>
      </c>
      <c r="K33" s="119">
        <v>16</v>
      </c>
      <c r="L33" s="152">
        <f>IF(ISBLANK(C33),"",IF(Q33=$O$9,SUMIFS('LISTA DE INVENTARIO'!$K$22:$K263,'LISTA DE INVENTARIO'!$C$22:$C263,C33,$Q$22:$Q263,$O$9)-SUMIFS('SEGUIMIENTO DE INVENTARIO'!$L$21:$L335,'SEGUIMIENTO DE INVENTARIO'!$C$21:$C335,C33),SUMIFS('LISTA DE INVENTARIO'!$K$22:$K263,'LISTA DE INVENTARIO'!$C$22:$C263,C33,$Q$22:$Q263,$O$9)-SUMIFS('SEGUIMIENTO DE INVENTARIO'!$L$21:$L335,'SEGUIMIENTO DE INVENTARIO'!$C$21:$C335,C33)))</f>
        <v>0</v>
      </c>
      <c r="M33" s="120">
        <v>17</v>
      </c>
      <c r="N33" s="154">
        <f t="shared" si="0"/>
        <v>272</v>
      </c>
      <c r="O33" s="153">
        <f t="shared" si="1"/>
        <v>6458</v>
      </c>
      <c r="P33" s="121">
        <v>45095</v>
      </c>
      <c r="Q33" s="122" t="s">
        <v>55</v>
      </c>
      <c r="R33" s="152" t="str">
        <f ca="1"/>
        <v>✓</v>
      </c>
      <c r="S33" s="122"/>
    </row>
    <row r="34" spans="1:19" ht="18">
      <c r="A34" s="7"/>
      <c r="B34" s="118">
        <v>13</v>
      </c>
      <c r="C34" s="261"/>
      <c r="D34" s="262"/>
      <c r="E34" s="262"/>
      <c r="F34" s="262"/>
      <c r="G34" s="262"/>
      <c r="H34" s="262"/>
      <c r="I34" s="263"/>
      <c r="J34" s="122"/>
      <c r="K34" s="119"/>
      <c r="L34" s="152" t="str">
        <f>IF(ISBLANK(C34),"",IF(Q34=$O$9,SUMIFS('LISTA DE INVENTARIO'!$K$22:$K264,'LISTA DE INVENTARIO'!$C$22:$C264,C34,$Q$22:$Q264,$O$9)-SUMIFS('SEGUIMIENTO DE INVENTARIO'!$L$21:$L336,'SEGUIMIENTO DE INVENTARIO'!$C$21:$C336,C34),SUMIFS('LISTA DE INVENTARIO'!$K$22:$K264,'LISTA DE INVENTARIO'!$C$22:$C264,C34,$Q$22:$Q264,$O$9)-SUMIFS('SEGUIMIENTO DE INVENTARIO'!$L$21:$L336,'SEGUIMIENTO DE INVENTARIO'!$C$21:$C336,C34)))</f>
        <v/>
      </c>
      <c r="M34" s="120"/>
      <c r="N34" s="154" t="str">
        <f t="shared" si="0"/>
        <v xml:space="preserve"> </v>
      </c>
      <c r="O34" s="153" t="str">
        <f t="shared" si="1"/>
        <v xml:space="preserve"> </v>
      </c>
      <c r="P34" s="121"/>
      <c r="Q34" s="122"/>
      <c r="R34" s="152" t="str">
        <f ca="1"/>
        <v/>
      </c>
      <c r="S34" s="122"/>
    </row>
    <row r="35" spans="1:19" ht="18">
      <c r="A35" s="7"/>
      <c r="B35" s="118">
        <v>14</v>
      </c>
      <c r="C35" s="260"/>
      <c r="D35" s="260"/>
      <c r="E35" s="260"/>
      <c r="F35" s="260"/>
      <c r="G35" s="260"/>
      <c r="H35" s="260"/>
      <c r="I35" s="260"/>
      <c r="J35" s="122"/>
      <c r="K35" s="119"/>
      <c r="L35" s="152" t="str">
        <f>IF(ISBLANK(C35),"",IF(Q35=$O$9,SUMIFS('LISTA DE INVENTARIO'!$K$22:$K265,'LISTA DE INVENTARIO'!$C$22:$C265,C35,$Q$22:$Q265,$O$9)-SUMIFS('SEGUIMIENTO DE INVENTARIO'!$L$21:$L337,'SEGUIMIENTO DE INVENTARIO'!$C$21:$C337,C35),SUMIFS('LISTA DE INVENTARIO'!$K$22:$K265,'LISTA DE INVENTARIO'!$C$22:$C265,C35,$Q$22:$Q265,$O$9)-SUMIFS('SEGUIMIENTO DE INVENTARIO'!$L$21:$L337,'SEGUIMIENTO DE INVENTARIO'!$C$21:$C337,C35)))</f>
        <v/>
      </c>
      <c r="M35" s="120"/>
      <c r="N35" s="154" t="str">
        <f t="shared" si="0"/>
        <v xml:space="preserve"> </v>
      </c>
      <c r="O35" s="153" t="str">
        <f t="shared" si="1"/>
        <v xml:space="preserve"> </v>
      </c>
      <c r="P35" s="121"/>
      <c r="Q35" s="122"/>
      <c r="R35" s="152" t="str">
        <f ca="1"/>
        <v/>
      </c>
      <c r="S35" s="122"/>
    </row>
    <row r="36" spans="1:19" ht="18">
      <c r="A36" s="7"/>
      <c r="B36" s="118">
        <v>15</v>
      </c>
      <c r="C36" s="260"/>
      <c r="D36" s="260"/>
      <c r="E36" s="260"/>
      <c r="F36" s="260"/>
      <c r="G36" s="260"/>
      <c r="H36" s="260"/>
      <c r="I36" s="260"/>
      <c r="J36" s="122"/>
      <c r="K36" s="119"/>
      <c r="L36" s="152" t="str">
        <f>IF(ISBLANK(C36),"",IF(Q36=$O$9,SUMIFS('LISTA DE INVENTARIO'!$K$22:$K266,'LISTA DE INVENTARIO'!$C$22:$C266,C36,$Q$22:$Q266,$O$9)-SUMIFS('SEGUIMIENTO DE INVENTARIO'!$L$21:$L338,'SEGUIMIENTO DE INVENTARIO'!$C$21:$C338,C36),SUMIFS('LISTA DE INVENTARIO'!$K$22:$K266,'LISTA DE INVENTARIO'!$C$22:$C266,C36,$Q$22:$Q266,$O$9)-SUMIFS('SEGUIMIENTO DE INVENTARIO'!$L$21:$L338,'SEGUIMIENTO DE INVENTARIO'!$C$21:$C338,C36)))</f>
        <v/>
      </c>
      <c r="M36" s="120"/>
      <c r="N36" s="154" t="str">
        <f t="shared" si="0"/>
        <v xml:space="preserve"> </v>
      </c>
      <c r="O36" s="153" t="str">
        <f t="shared" si="1"/>
        <v xml:space="preserve"> </v>
      </c>
      <c r="P36" s="121"/>
      <c r="Q36" s="122"/>
      <c r="R36" s="152" t="str">
        <f ca="1"/>
        <v/>
      </c>
      <c r="S36" s="122"/>
    </row>
    <row r="37" spans="1:19" ht="18">
      <c r="A37" s="7"/>
      <c r="B37" s="118">
        <v>16</v>
      </c>
      <c r="C37" s="260"/>
      <c r="D37" s="260"/>
      <c r="E37" s="260"/>
      <c r="F37" s="260"/>
      <c r="G37" s="260"/>
      <c r="H37" s="260"/>
      <c r="I37" s="260"/>
      <c r="J37" s="122"/>
      <c r="K37" s="119"/>
      <c r="L37" s="152" t="str">
        <f>IF(ISBLANK(C37),"",IF(Q37=$O$9,SUMIFS('LISTA DE INVENTARIO'!$K$22:$K267,'LISTA DE INVENTARIO'!$C$22:$C267,C37,$Q$22:$Q267,$O$9)-SUMIFS('SEGUIMIENTO DE INVENTARIO'!$L$21:$L339,'SEGUIMIENTO DE INVENTARIO'!$C$21:$C339,C37),SUMIFS('LISTA DE INVENTARIO'!$K$22:$K267,'LISTA DE INVENTARIO'!$C$22:$C267,C37,$Q$22:$Q267,$O$9)-SUMIFS('SEGUIMIENTO DE INVENTARIO'!$L$21:$L339,'SEGUIMIENTO DE INVENTARIO'!$C$21:$C339,C37)))</f>
        <v/>
      </c>
      <c r="M37" s="120"/>
      <c r="N37" s="154" t="str">
        <f t="shared" si="0"/>
        <v xml:space="preserve"> </v>
      </c>
      <c r="O37" s="153" t="str">
        <f t="shared" si="1"/>
        <v xml:space="preserve"> </v>
      </c>
      <c r="P37" s="121"/>
      <c r="Q37" s="122"/>
      <c r="R37" s="152" t="str">
        <f ca="1"/>
        <v/>
      </c>
      <c r="S37" s="122"/>
    </row>
    <row r="38" spans="1:19" ht="18">
      <c r="A38" s="7"/>
      <c r="B38" s="118">
        <v>17</v>
      </c>
      <c r="C38" s="260"/>
      <c r="D38" s="260"/>
      <c r="E38" s="260"/>
      <c r="F38" s="260"/>
      <c r="G38" s="260"/>
      <c r="H38" s="260"/>
      <c r="I38" s="260"/>
      <c r="J38" s="122"/>
      <c r="K38" s="119"/>
      <c r="L38" s="152" t="str">
        <f>IF(ISBLANK(C38),"",IF(Q38=$O$9,SUMIFS('LISTA DE INVENTARIO'!$K$22:$K268,'LISTA DE INVENTARIO'!$C$22:$C268,C38,$Q$22:$Q268,$O$9)-SUMIFS('SEGUIMIENTO DE INVENTARIO'!$L$21:$L340,'SEGUIMIENTO DE INVENTARIO'!$C$21:$C340,C38),SUMIFS('LISTA DE INVENTARIO'!$K$22:$K268,'LISTA DE INVENTARIO'!$C$22:$C268,C38,$Q$22:$Q268,$O$9)-SUMIFS('SEGUIMIENTO DE INVENTARIO'!$L$21:$L340,'SEGUIMIENTO DE INVENTARIO'!$C$21:$C340,C38)))</f>
        <v/>
      </c>
      <c r="M38" s="120"/>
      <c r="N38" s="154" t="str">
        <f t="shared" si="0"/>
        <v xml:space="preserve"> </v>
      </c>
      <c r="O38" s="153" t="str">
        <f t="shared" si="1"/>
        <v xml:space="preserve"> </v>
      </c>
      <c r="P38" s="121"/>
      <c r="Q38" s="122"/>
      <c r="R38" s="152" t="str">
        <f ca="1"/>
        <v/>
      </c>
      <c r="S38" s="122"/>
    </row>
    <row r="39" spans="1:19" ht="18">
      <c r="A39" s="7"/>
      <c r="B39" s="118">
        <v>18</v>
      </c>
      <c r="C39" s="260"/>
      <c r="D39" s="260"/>
      <c r="E39" s="260"/>
      <c r="F39" s="260"/>
      <c r="G39" s="260"/>
      <c r="H39" s="260"/>
      <c r="I39" s="260"/>
      <c r="J39" s="122"/>
      <c r="K39" s="119"/>
      <c r="L39" s="152" t="str">
        <f>IF(ISBLANK(C39),"",IF(Q39=$O$9,SUMIFS('LISTA DE INVENTARIO'!$K$22:$K269,'LISTA DE INVENTARIO'!$C$22:$C269,C39,$Q$22:$Q269,$O$9)-SUMIFS('SEGUIMIENTO DE INVENTARIO'!$L$21:$L341,'SEGUIMIENTO DE INVENTARIO'!$C$21:$C341,C39),SUMIFS('LISTA DE INVENTARIO'!$K$22:$K269,'LISTA DE INVENTARIO'!$C$22:$C269,C39,$Q$22:$Q269,$O$9)-SUMIFS('SEGUIMIENTO DE INVENTARIO'!$L$21:$L341,'SEGUIMIENTO DE INVENTARIO'!$C$21:$C341,C39)))</f>
        <v/>
      </c>
      <c r="M39" s="120"/>
      <c r="N39" s="154" t="str">
        <f t="shared" si="0"/>
        <v xml:space="preserve"> </v>
      </c>
      <c r="O39" s="153" t="str">
        <f t="shared" si="1"/>
        <v xml:space="preserve"> </v>
      </c>
      <c r="P39" s="121"/>
      <c r="Q39" s="122"/>
      <c r="R39" s="152" t="str">
        <f ca="1"/>
        <v/>
      </c>
      <c r="S39" s="122"/>
    </row>
    <row r="40" spans="1:19" ht="18">
      <c r="A40" s="7"/>
      <c r="B40" s="118">
        <v>19</v>
      </c>
      <c r="C40" s="260"/>
      <c r="D40" s="260"/>
      <c r="E40" s="260"/>
      <c r="F40" s="260"/>
      <c r="G40" s="260"/>
      <c r="H40" s="260"/>
      <c r="I40" s="260"/>
      <c r="J40" s="122"/>
      <c r="K40" s="122"/>
      <c r="L40" s="152" t="str">
        <f>IF(ISBLANK(C40),"",IF(Q40=$O$9,SUMIFS('LISTA DE INVENTARIO'!$K$22:$K270,'LISTA DE INVENTARIO'!$C$22:$C270,C40,$Q$22:$Q270,$O$9)-SUMIFS('SEGUIMIENTO DE INVENTARIO'!$L$21:$L342,'SEGUIMIENTO DE INVENTARIO'!$C$21:$C342,C40),SUMIFS('LISTA DE INVENTARIO'!$K$22:$K270,'LISTA DE INVENTARIO'!$C$22:$C270,C40,$Q$22:$Q270,$O$9)-SUMIFS('SEGUIMIENTO DE INVENTARIO'!$L$21:$L342,'SEGUIMIENTO DE INVENTARIO'!$C$21:$C342,C40)))</f>
        <v/>
      </c>
      <c r="M40" s="120"/>
      <c r="N40" s="154" t="str">
        <f t="shared" si="0"/>
        <v xml:space="preserve"> </v>
      </c>
      <c r="O40" s="153" t="str">
        <f t="shared" si="1"/>
        <v xml:space="preserve"> </v>
      </c>
      <c r="P40" s="121"/>
      <c r="Q40" s="122"/>
      <c r="R40" s="194" t="str">
        <f ca="1"/>
        <v/>
      </c>
      <c r="S40" s="123"/>
    </row>
    <row r="41" spans="1:19" ht="18">
      <c r="A41" s="7"/>
      <c r="B41" s="118">
        <v>20</v>
      </c>
      <c r="C41" s="260"/>
      <c r="D41" s="260"/>
      <c r="E41" s="260"/>
      <c r="F41" s="260"/>
      <c r="G41" s="260"/>
      <c r="H41" s="260"/>
      <c r="I41" s="260"/>
      <c r="J41" s="122"/>
      <c r="K41" s="122"/>
      <c r="L41" s="152" t="str">
        <f>IF(ISBLANK(C41),"",IF(Q41=$O$9,SUMIFS('LISTA DE INVENTARIO'!$K$22:$K271,'LISTA DE INVENTARIO'!$C$22:$C271,C41,$Q$22:$Q271,$O$9)-SUMIFS('SEGUIMIENTO DE INVENTARIO'!$L$21:$L343,'SEGUIMIENTO DE INVENTARIO'!$C$21:$C343,C41),SUMIFS('LISTA DE INVENTARIO'!$K$22:$K271,'LISTA DE INVENTARIO'!$C$22:$C271,C41,$Q$22:$Q271,$O$9)-SUMIFS('SEGUIMIENTO DE INVENTARIO'!$L$21:$L343,'SEGUIMIENTO DE INVENTARIO'!$C$21:$C343,C41)))</f>
        <v/>
      </c>
      <c r="M41" s="120"/>
      <c r="N41" s="154" t="str">
        <f t="shared" si="0"/>
        <v xml:space="preserve"> </v>
      </c>
      <c r="O41" s="153" t="str">
        <f t="shared" si="1"/>
        <v xml:space="preserve"> </v>
      </c>
      <c r="P41" s="121"/>
      <c r="Q41" s="122"/>
      <c r="R41" s="194" t="str">
        <f ca="1"/>
        <v/>
      </c>
      <c r="S41" s="123"/>
    </row>
    <row r="42" spans="1:19" ht="18">
      <c r="A42" s="7"/>
      <c r="B42" s="118">
        <v>21</v>
      </c>
      <c r="C42" s="260"/>
      <c r="D42" s="260"/>
      <c r="E42" s="260"/>
      <c r="F42" s="260"/>
      <c r="G42" s="260"/>
      <c r="H42" s="260"/>
      <c r="I42" s="260"/>
      <c r="J42" s="122"/>
      <c r="K42" s="122"/>
      <c r="L42" s="152" t="str">
        <f>IF(ISBLANK(C42),"",IF(Q42=$O$9,SUMIFS('LISTA DE INVENTARIO'!$K$22:$K272,'LISTA DE INVENTARIO'!$C$22:$C272,C42,$Q$22:$Q272,$O$9)-SUMIFS('SEGUIMIENTO DE INVENTARIO'!$L$21:$L344,'SEGUIMIENTO DE INVENTARIO'!$C$21:$C344,C42),SUMIFS('LISTA DE INVENTARIO'!$K$22:$K272,'LISTA DE INVENTARIO'!$C$22:$C272,C42,$Q$22:$Q272,$O$9)-SUMIFS('SEGUIMIENTO DE INVENTARIO'!$L$21:$L344,'SEGUIMIENTO DE INVENTARIO'!$C$21:$C344,C42)))</f>
        <v/>
      </c>
      <c r="M42" s="120"/>
      <c r="N42" s="154" t="str">
        <f t="shared" si="0"/>
        <v xml:space="preserve"> </v>
      </c>
      <c r="O42" s="153" t="str">
        <f t="shared" si="1"/>
        <v xml:space="preserve"> </v>
      </c>
      <c r="P42" s="121"/>
      <c r="Q42" s="122"/>
      <c r="R42" s="194" t="str">
        <f ca="1"/>
        <v/>
      </c>
      <c r="S42" s="123"/>
    </row>
    <row r="43" spans="1:19" ht="18">
      <c r="A43" s="7"/>
      <c r="B43" s="118">
        <v>22</v>
      </c>
      <c r="C43" s="260"/>
      <c r="D43" s="260"/>
      <c r="E43" s="260"/>
      <c r="F43" s="260"/>
      <c r="G43" s="260"/>
      <c r="H43" s="260"/>
      <c r="I43" s="260"/>
      <c r="J43" s="122"/>
      <c r="K43" s="122"/>
      <c r="L43" s="152" t="str">
        <f>IF(ISBLANK(C43),"",IF(Q43=$O$9,SUMIFS('LISTA DE INVENTARIO'!$K$22:$K273,'LISTA DE INVENTARIO'!$C$22:$C273,C43,$Q$22:$Q273,$O$9)-SUMIFS('SEGUIMIENTO DE INVENTARIO'!$L$21:$L345,'SEGUIMIENTO DE INVENTARIO'!$C$21:$C345,C43),SUMIFS('LISTA DE INVENTARIO'!$K$22:$K273,'LISTA DE INVENTARIO'!$C$22:$C273,C43,$Q$22:$Q273,$O$9)-SUMIFS('SEGUIMIENTO DE INVENTARIO'!$L$21:$L345,'SEGUIMIENTO DE INVENTARIO'!$C$21:$C345,C43)))</f>
        <v/>
      </c>
      <c r="M43" s="120"/>
      <c r="N43" s="154" t="str">
        <f t="shared" si="0"/>
        <v xml:space="preserve"> </v>
      </c>
      <c r="O43" s="153" t="str">
        <f t="shared" si="1"/>
        <v xml:space="preserve"> </v>
      </c>
      <c r="P43" s="121"/>
      <c r="Q43" s="122"/>
      <c r="R43" s="194" t="str">
        <f ca="1"/>
        <v/>
      </c>
      <c r="S43" s="123"/>
    </row>
    <row r="44" spans="1:19" ht="18">
      <c r="A44" s="7"/>
      <c r="B44" s="118">
        <v>23</v>
      </c>
      <c r="C44" s="260"/>
      <c r="D44" s="260"/>
      <c r="E44" s="260"/>
      <c r="F44" s="260"/>
      <c r="G44" s="260"/>
      <c r="H44" s="260"/>
      <c r="I44" s="260"/>
      <c r="J44" s="122"/>
      <c r="K44" s="122"/>
      <c r="L44" s="152" t="str">
        <f>IF(ISBLANK(C44),"",IF(Q44=$O$9,SUMIFS('LISTA DE INVENTARIO'!$K$22:$K274,'LISTA DE INVENTARIO'!$C$22:$C274,C44,$Q$22:$Q274,$O$9)-SUMIFS('SEGUIMIENTO DE INVENTARIO'!$L$21:$L346,'SEGUIMIENTO DE INVENTARIO'!$C$21:$C346,C44),SUMIFS('LISTA DE INVENTARIO'!$K$22:$K274,'LISTA DE INVENTARIO'!$C$22:$C274,C44,$Q$22:$Q274,$O$9)-SUMIFS('SEGUIMIENTO DE INVENTARIO'!$L$21:$L346,'SEGUIMIENTO DE INVENTARIO'!$C$21:$C346,C44)))</f>
        <v/>
      </c>
      <c r="M44" s="120"/>
      <c r="N44" s="154" t="str">
        <f t="shared" si="0"/>
        <v xml:space="preserve"> </v>
      </c>
      <c r="O44" s="153" t="str">
        <f t="shared" si="1"/>
        <v xml:space="preserve"> </v>
      </c>
      <c r="P44" s="121"/>
      <c r="Q44" s="122"/>
      <c r="R44" s="194" t="str">
        <f ca="1"/>
        <v/>
      </c>
      <c r="S44" s="123"/>
    </row>
    <row r="45" spans="1:19" ht="18">
      <c r="A45" s="7"/>
      <c r="B45" s="118">
        <v>24</v>
      </c>
      <c r="C45" s="260"/>
      <c r="D45" s="260"/>
      <c r="E45" s="260"/>
      <c r="F45" s="260"/>
      <c r="G45" s="260"/>
      <c r="H45" s="260"/>
      <c r="I45" s="260"/>
      <c r="J45" s="122"/>
      <c r="K45" s="122"/>
      <c r="L45" s="152" t="str">
        <f>IF(ISBLANK(C45),"",IF(Q45=$O$9,SUMIFS('LISTA DE INVENTARIO'!$K$22:$K275,'LISTA DE INVENTARIO'!$C$22:$C275,C45,$Q$22:$Q275,$O$9)-SUMIFS('SEGUIMIENTO DE INVENTARIO'!$L$21:$L347,'SEGUIMIENTO DE INVENTARIO'!$C$21:$C347,C45),SUMIFS('LISTA DE INVENTARIO'!$K$22:$K275,'LISTA DE INVENTARIO'!$C$22:$C275,C45,$Q$22:$Q275,$O$9)-SUMIFS('SEGUIMIENTO DE INVENTARIO'!$L$21:$L347,'SEGUIMIENTO DE INVENTARIO'!$C$21:$C347,C45)))</f>
        <v/>
      </c>
      <c r="M45" s="120"/>
      <c r="N45" s="154" t="str">
        <f t="shared" si="0"/>
        <v xml:space="preserve"> </v>
      </c>
      <c r="O45" s="153" t="str">
        <f t="shared" si="1"/>
        <v xml:space="preserve"> </v>
      </c>
      <c r="P45" s="121"/>
      <c r="Q45" s="122"/>
      <c r="R45" s="194" t="str">
        <f ca="1"/>
        <v/>
      </c>
      <c r="S45" s="123"/>
    </row>
    <row r="46" spans="1:19" ht="18">
      <c r="A46" s="7"/>
      <c r="B46" s="118">
        <v>25</v>
      </c>
      <c r="C46" s="260"/>
      <c r="D46" s="260"/>
      <c r="E46" s="260"/>
      <c r="F46" s="260"/>
      <c r="G46" s="260"/>
      <c r="H46" s="260"/>
      <c r="I46" s="260"/>
      <c r="J46" s="122"/>
      <c r="K46" s="122"/>
      <c r="L46" s="152" t="str">
        <f>IF(ISBLANK(C46),"",IF(Q46=$O$9,SUMIFS('LISTA DE INVENTARIO'!$K$22:$K276,'LISTA DE INVENTARIO'!$C$22:$C276,C46,$Q$22:$Q276,$O$9)-SUMIFS('SEGUIMIENTO DE INVENTARIO'!$L$21:$L348,'SEGUIMIENTO DE INVENTARIO'!$C$21:$C348,C46),SUMIFS('LISTA DE INVENTARIO'!$K$22:$K276,'LISTA DE INVENTARIO'!$C$22:$C276,C46,$Q$22:$Q276,$O$9)-SUMIFS('SEGUIMIENTO DE INVENTARIO'!$L$21:$L348,'SEGUIMIENTO DE INVENTARIO'!$C$21:$C348,C46)))</f>
        <v/>
      </c>
      <c r="M46" s="120"/>
      <c r="N46" s="154" t="str">
        <f t="shared" si="0"/>
        <v xml:space="preserve"> </v>
      </c>
      <c r="O46" s="153" t="str">
        <f t="shared" si="1"/>
        <v xml:space="preserve"> </v>
      </c>
      <c r="P46" s="121"/>
      <c r="Q46" s="122"/>
      <c r="R46" s="194" t="str">
        <f ca="1"/>
        <v/>
      </c>
      <c r="S46" s="123"/>
    </row>
    <row r="47" spans="1:19" ht="18">
      <c r="A47" s="7"/>
      <c r="B47" s="118">
        <v>26</v>
      </c>
      <c r="C47" s="260"/>
      <c r="D47" s="260"/>
      <c r="E47" s="260"/>
      <c r="F47" s="260"/>
      <c r="G47" s="260"/>
      <c r="H47" s="260"/>
      <c r="I47" s="260"/>
      <c r="J47" s="122"/>
      <c r="K47" s="122"/>
      <c r="L47" s="152" t="str">
        <f>IF(ISBLANK(C47),"",IF(Q47=$O$9,SUMIFS('LISTA DE INVENTARIO'!$K$22:$K277,'LISTA DE INVENTARIO'!$C$22:$C277,C47,$Q$22:$Q277,$O$9)-SUMIFS('SEGUIMIENTO DE INVENTARIO'!$L$21:$L349,'SEGUIMIENTO DE INVENTARIO'!$C$21:$C349,C47),SUMIFS('LISTA DE INVENTARIO'!$K$22:$K277,'LISTA DE INVENTARIO'!$C$22:$C277,C47,$Q$22:$Q277,$O$9)-SUMIFS('SEGUIMIENTO DE INVENTARIO'!$L$21:$L349,'SEGUIMIENTO DE INVENTARIO'!$C$21:$C349,C47)))</f>
        <v/>
      </c>
      <c r="M47" s="120"/>
      <c r="N47" s="154" t="str">
        <f t="shared" si="0"/>
        <v xml:space="preserve"> </v>
      </c>
      <c r="O47" s="153" t="str">
        <f t="shared" si="1"/>
        <v xml:space="preserve"> </v>
      </c>
      <c r="P47" s="121"/>
      <c r="Q47" s="122"/>
      <c r="R47" s="194" t="str">
        <f ca="1"/>
        <v/>
      </c>
      <c r="S47" s="123"/>
    </row>
    <row r="48" spans="1:19" ht="18">
      <c r="A48" s="7"/>
      <c r="B48" s="118">
        <v>27</v>
      </c>
      <c r="C48" s="260"/>
      <c r="D48" s="260"/>
      <c r="E48" s="260"/>
      <c r="F48" s="260"/>
      <c r="G48" s="260"/>
      <c r="H48" s="260"/>
      <c r="I48" s="260"/>
      <c r="J48" s="122"/>
      <c r="K48" s="122"/>
      <c r="L48" s="152" t="str">
        <f>IF(ISBLANK(C48),"",IF(Q48=$O$9,SUMIFS('LISTA DE INVENTARIO'!$K$22:$K278,'LISTA DE INVENTARIO'!$C$22:$C278,C48,$Q$22:$Q278,$O$9)-SUMIFS('SEGUIMIENTO DE INVENTARIO'!$L$21:$L350,'SEGUIMIENTO DE INVENTARIO'!$C$21:$C350,C48),SUMIFS('LISTA DE INVENTARIO'!$K$22:$K278,'LISTA DE INVENTARIO'!$C$22:$C278,C48,$Q$22:$Q278,$O$9)-SUMIFS('SEGUIMIENTO DE INVENTARIO'!$L$21:$L350,'SEGUIMIENTO DE INVENTARIO'!$C$21:$C350,C48)))</f>
        <v/>
      </c>
      <c r="M48" s="120"/>
      <c r="N48" s="154" t="str">
        <f t="shared" si="0"/>
        <v xml:space="preserve"> </v>
      </c>
      <c r="O48" s="153" t="str">
        <f t="shared" si="1"/>
        <v xml:space="preserve"> </v>
      </c>
      <c r="P48" s="121"/>
      <c r="Q48" s="122"/>
      <c r="R48" s="194" t="str">
        <f ca="1"/>
        <v/>
      </c>
      <c r="S48" s="123"/>
    </row>
    <row r="49" spans="1:19" ht="18">
      <c r="A49" s="7"/>
      <c r="B49" s="118">
        <v>28</v>
      </c>
      <c r="C49" s="260"/>
      <c r="D49" s="260"/>
      <c r="E49" s="260"/>
      <c r="F49" s="260"/>
      <c r="G49" s="260"/>
      <c r="H49" s="260"/>
      <c r="I49" s="260"/>
      <c r="J49" s="122"/>
      <c r="K49" s="122"/>
      <c r="L49" s="152" t="str">
        <f>IF(ISBLANK(C49),"",IF(Q49=$O$9,SUMIFS('LISTA DE INVENTARIO'!$K$22:$K279,'LISTA DE INVENTARIO'!$C$22:$C279,C49,$Q$22:$Q279,$O$9)-SUMIFS('SEGUIMIENTO DE INVENTARIO'!$L$21:$L351,'SEGUIMIENTO DE INVENTARIO'!$C$21:$C351,C49),SUMIFS('LISTA DE INVENTARIO'!$K$22:$K279,'LISTA DE INVENTARIO'!$C$22:$C279,C49,$Q$22:$Q279,$O$9)-SUMIFS('SEGUIMIENTO DE INVENTARIO'!$L$21:$L351,'SEGUIMIENTO DE INVENTARIO'!$C$21:$C351,C49)))</f>
        <v/>
      </c>
      <c r="M49" s="120"/>
      <c r="N49" s="154" t="str">
        <f t="shared" si="0"/>
        <v xml:space="preserve"> </v>
      </c>
      <c r="O49" s="153" t="str">
        <f t="shared" si="1"/>
        <v xml:space="preserve"> </v>
      </c>
      <c r="P49" s="121"/>
      <c r="Q49" s="122"/>
      <c r="R49" s="194" t="str">
        <f ca="1"/>
        <v/>
      </c>
      <c r="S49" s="123"/>
    </row>
    <row r="50" spans="1:19" ht="18">
      <c r="A50" s="7"/>
      <c r="B50" s="118">
        <v>29</v>
      </c>
      <c r="C50" s="260"/>
      <c r="D50" s="260"/>
      <c r="E50" s="260"/>
      <c r="F50" s="260"/>
      <c r="G50" s="260"/>
      <c r="H50" s="260"/>
      <c r="I50" s="260"/>
      <c r="J50" s="122"/>
      <c r="K50" s="122"/>
      <c r="L50" s="152" t="str">
        <f>IF(ISBLANK(C50),"",IF(Q50=$O$9,SUMIFS('LISTA DE INVENTARIO'!$K$22:$K280,'LISTA DE INVENTARIO'!$C$22:$C280,C50,$Q$22:$Q280,$O$9)-SUMIFS('SEGUIMIENTO DE INVENTARIO'!$L$21:$L352,'SEGUIMIENTO DE INVENTARIO'!$C$21:$C352,C50),SUMIFS('LISTA DE INVENTARIO'!$K$22:$K280,'LISTA DE INVENTARIO'!$C$22:$C280,C50,$Q$22:$Q280,$O$9)-SUMIFS('SEGUIMIENTO DE INVENTARIO'!$L$21:$L352,'SEGUIMIENTO DE INVENTARIO'!$C$21:$C352,C50)))</f>
        <v/>
      </c>
      <c r="M50" s="120"/>
      <c r="N50" s="154" t="str">
        <f t="shared" si="0"/>
        <v xml:space="preserve"> </v>
      </c>
      <c r="O50" s="153" t="str">
        <f t="shared" si="1"/>
        <v xml:space="preserve"> </v>
      </c>
      <c r="P50" s="121"/>
      <c r="Q50" s="122"/>
      <c r="R50" s="194" t="str">
        <f ca="1"/>
        <v/>
      </c>
      <c r="S50" s="123"/>
    </row>
    <row r="51" spans="1:19" ht="18">
      <c r="A51" s="7"/>
      <c r="B51" s="118">
        <v>30</v>
      </c>
      <c r="C51" s="260"/>
      <c r="D51" s="260"/>
      <c r="E51" s="260"/>
      <c r="F51" s="260"/>
      <c r="G51" s="260"/>
      <c r="H51" s="260"/>
      <c r="I51" s="260"/>
      <c r="J51" s="122"/>
      <c r="K51" s="122"/>
      <c r="L51" s="152" t="str">
        <f>IF(ISBLANK(C51),"",IF(Q51=$O$9,SUMIFS('LISTA DE INVENTARIO'!$K$22:$K281,'LISTA DE INVENTARIO'!$C$22:$C281,C51,$Q$22:$Q281,$O$9)-SUMIFS('SEGUIMIENTO DE INVENTARIO'!$L$21:$L353,'SEGUIMIENTO DE INVENTARIO'!$C$21:$C353,C51),SUMIFS('LISTA DE INVENTARIO'!$K$22:$K281,'LISTA DE INVENTARIO'!$C$22:$C281,C51,$Q$22:$Q281,$O$9)-SUMIFS('SEGUIMIENTO DE INVENTARIO'!$L$21:$L353,'SEGUIMIENTO DE INVENTARIO'!$C$21:$C353,C51)))</f>
        <v/>
      </c>
      <c r="M51" s="120"/>
      <c r="N51" s="154" t="str">
        <f t="shared" si="0"/>
        <v xml:space="preserve"> </v>
      </c>
      <c r="O51" s="153" t="str">
        <f t="shared" si="1"/>
        <v xml:space="preserve"> </v>
      </c>
      <c r="P51" s="121"/>
      <c r="Q51" s="122"/>
      <c r="R51" s="194" t="str">
        <f ca="1"/>
        <v/>
      </c>
      <c r="S51" s="123"/>
    </row>
    <row r="52" spans="1:19" ht="18">
      <c r="A52" s="7"/>
      <c r="B52" s="118">
        <v>31</v>
      </c>
      <c r="C52" s="260"/>
      <c r="D52" s="260"/>
      <c r="E52" s="260"/>
      <c r="F52" s="260"/>
      <c r="G52" s="260"/>
      <c r="H52" s="260"/>
      <c r="I52" s="260"/>
      <c r="J52" s="122"/>
      <c r="K52" s="122"/>
      <c r="L52" s="152" t="str">
        <f>IF(ISBLANK(C52),"",IF(Q52=$O$9,SUMIFS('LISTA DE INVENTARIO'!$K$22:$K282,'LISTA DE INVENTARIO'!$C$22:$C282,C52,$Q$22:$Q282,$O$9)-SUMIFS('SEGUIMIENTO DE INVENTARIO'!$L$21:$L354,'SEGUIMIENTO DE INVENTARIO'!$C$21:$C354,C52),SUMIFS('LISTA DE INVENTARIO'!$K$22:$K282,'LISTA DE INVENTARIO'!$C$22:$C282,C52,$Q$22:$Q282,$O$9)-SUMIFS('SEGUIMIENTO DE INVENTARIO'!$L$21:$L354,'SEGUIMIENTO DE INVENTARIO'!$C$21:$C354,C52)))</f>
        <v/>
      </c>
      <c r="M52" s="120"/>
      <c r="N52" s="154" t="str">
        <f t="shared" si="0"/>
        <v xml:space="preserve"> </v>
      </c>
      <c r="O52" s="153" t="str">
        <f t="shared" si="1"/>
        <v xml:space="preserve"> </v>
      </c>
      <c r="P52" s="121"/>
      <c r="Q52" s="122"/>
      <c r="R52" s="194" t="str">
        <f ca="1"/>
        <v/>
      </c>
      <c r="S52" s="123"/>
    </row>
    <row r="53" spans="1:19" ht="18">
      <c r="A53" s="7"/>
      <c r="B53" s="118">
        <v>32</v>
      </c>
      <c r="C53" s="260"/>
      <c r="D53" s="260"/>
      <c r="E53" s="260"/>
      <c r="F53" s="260"/>
      <c r="G53" s="260"/>
      <c r="H53" s="260"/>
      <c r="I53" s="260"/>
      <c r="J53" s="122"/>
      <c r="K53" s="122"/>
      <c r="L53" s="152" t="str">
        <f>IF(ISBLANK(C53),"",IF(Q53=$O$9,SUMIFS('LISTA DE INVENTARIO'!$K$22:$K283,'LISTA DE INVENTARIO'!$C$22:$C283,C53,$Q$22:$Q283,$O$9)-SUMIFS('SEGUIMIENTO DE INVENTARIO'!$L$21:$L355,'SEGUIMIENTO DE INVENTARIO'!$C$21:$C355,C53),SUMIFS('LISTA DE INVENTARIO'!$K$22:$K283,'LISTA DE INVENTARIO'!$C$22:$C283,C53,$Q$22:$Q283,$O$9)-SUMIFS('SEGUIMIENTO DE INVENTARIO'!$L$21:$L355,'SEGUIMIENTO DE INVENTARIO'!$C$21:$C355,C53)))</f>
        <v/>
      </c>
      <c r="M53" s="120"/>
      <c r="N53" s="154" t="str">
        <f t="shared" si="0"/>
        <v xml:space="preserve"> </v>
      </c>
      <c r="O53" s="153" t="str">
        <f t="shared" si="1"/>
        <v xml:space="preserve"> </v>
      </c>
      <c r="P53" s="121"/>
      <c r="Q53" s="122"/>
      <c r="R53" s="194" t="str">
        <f ca="1"/>
        <v/>
      </c>
      <c r="S53" s="123"/>
    </row>
    <row r="54" spans="1:19" ht="18">
      <c r="A54" s="7"/>
      <c r="B54" s="118">
        <v>33</v>
      </c>
      <c r="C54" s="260"/>
      <c r="D54" s="260"/>
      <c r="E54" s="260"/>
      <c r="F54" s="260"/>
      <c r="G54" s="260"/>
      <c r="H54" s="260"/>
      <c r="I54" s="260"/>
      <c r="J54" s="122"/>
      <c r="K54" s="122"/>
      <c r="L54" s="152" t="str">
        <f>IF(ISBLANK(C54),"",IF(Q54=$O$9,SUMIFS('LISTA DE INVENTARIO'!$K$22:$K284,'LISTA DE INVENTARIO'!$C$22:$C284,C54,$Q$22:$Q284,$O$9)-SUMIFS('SEGUIMIENTO DE INVENTARIO'!$L$21:$L356,'SEGUIMIENTO DE INVENTARIO'!$C$21:$C356,C54),SUMIFS('LISTA DE INVENTARIO'!$K$22:$K284,'LISTA DE INVENTARIO'!$C$22:$C284,C54,$Q$22:$Q284,$O$9)-SUMIFS('SEGUIMIENTO DE INVENTARIO'!$L$21:$L356,'SEGUIMIENTO DE INVENTARIO'!$C$21:$C356,C54)))</f>
        <v/>
      </c>
      <c r="M54" s="120"/>
      <c r="N54" s="154" t="str">
        <f t="shared" si="0"/>
        <v xml:space="preserve"> </v>
      </c>
      <c r="O54" s="153" t="str">
        <f t="shared" si="1"/>
        <v xml:space="preserve"> </v>
      </c>
      <c r="P54" s="121"/>
      <c r="Q54" s="122"/>
      <c r="R54" s="194" t="str">
        <f ca="1"/>
        <v/>
      </c>
      <c r="S54" s="123"/>
    </row>
    <row r="55" spans="1:19" ht="18">
      <c r="A55" s="7"/>
      <c r="B55" s="118">
        <v>34</v>
      </c>
      <c r="C55" s="260"/>
      <c r="D55" s="260"/>
      <c r="E55" s="260"/>
      <c r="F55" s="260"/>
      <c r="G55" s="260"/>
      <c r="H55" s="260"/>
      <c r="I55" s="260"/>
      <c r="J55" s="122"/>
      <c r="K55" s="122"/>
      <c r="L55" s="152" t="str">
        <f>IF(ISBLANK(C55),"",IF(Q55=$O$9,SUMIFS('LISTA DE INVENTARIO'!$K$22:$K285,'LISTA DE INVENTARIO'!$C$22:$C285,C55,$Q$22:$Q285,$O$9)-SUMIFS('SEGUIMIENTO DE INVENTARIO'!$L$21:$L357,'SEGUIMIENTO DE INVENTARIO'!$C$21:$C357,C55),SUMIFS('LISTA DE INVENTARIO'!$K$22:$K285,'LISTA DE INVENTARIO'!$C$22:$C285,C55,$Q$22:$Q285,$O$9)-SUMIFS('SEGUIMIENTO DE INVENTARIO'!$L$21:$L357,'SEGUIMIENTO DE INVENTARIO'!$C$21:$C357,C55)))</f>
        <v/>
      </c>
      <c r="M55" s="120"/>
      <c r="N55" s="154" t="str">
        <f t="shared" si="0"/>
        <v xml:space="preserve"> </v>
      </c>
      <c r="O55" s="153" t="str">
        <f t="shared" si="1"/>
        <v xml:space="preserve"> </v>
      </c>
      <c r="P55" s="121"/>
      <c r="Q55" s="122"/>
      <c r="R55" s="194" t="str">
        <f ca="1"/>
        <v/>
      </c>
      <c r="S55" s="123"/>
    </row>
    <row r="56" spans="1:19" ht="18">
      <c r="A56" s="7"/>
      <c r="B56" s="118">
        <v>35</v>
      </c>
      <c r="C56" s="260"/>
      <c r="D56" s="260"/>
      <c r="E56" s="260"/>
      <c r="F56" s="260"/>
      <c r="G56" s="260"/>
      <c r="H56" s="260"/>
      <c r="I56" s="260"/>
      <c r="J56" s="122"/>
      <c r="K56" s="122"/>
      <c r="L56" s="152" t="str">
        <f>IF(ISBLANK(C56),"",IF(Q56=$O$9,SUMIFS('LISTA DE INVENTARIO'!$K$22:$K286,'LISTA DE INVENTARIO'!$C$22:$C286,C56,$Q$22:$Q286,$O$9)-SUMIFS('SEGUIMIENTO DE INVENTARIO'!$L$21:$L358,'SEGUIMIENTO DE INVENTARIO'!$C$21:$C358,C56),SUMIFS('LISTA DE INVENTARIO'!$K$22:$K286,'LISTA DE INVENTARIO'!$C$22:$C286,C56,$Q$22:$Q286,$O$9)-SUMIFS('SEGUIMIENTO DE INVENTARIO'!$L$21:$L358,'SEGUIMIENTO DE INVENTARIO'!$C$21:$C358,C56)))</f>
        <v/>
      </c>
      <c r="M56" s="120"/>
      <c r="N56" s="154" t="str">
        <f t="shared" si="0"/>
        <v xml:space="preserve"> </v>
      </c>
      <c r="O56" s="153" t="str">
        <f t="shared" si="1"/>
        <v xml:space="preserve"> </v>
      </c>
      <c r="P56" s="121"/>
      <c r="Q56" s="122"/>
      <c r="R56" s="194" t="str">
        <f ca="1"/>
        <v/>
      </c>
      <c r="S56" s="123"/>
    </row>
    <row r="57" spans="1:19" ht="18">
      <c r="A57" s="7"/>
      <c r="B57" s="118">
        <v>36</v>
      </c>
      <c r="C57" s="260"/>
      <c r="D57" s="260"/>
      <c r="E57" s="260"/>
      <c r="F57" s="260"/>
      <c r="G57" s="260"/>
      <c r="H57" s="260"/>
      <c r="I57" s="260"/>
      <c r="J57" s="122"/>
      <c r="K57" s="122"/>
      <c r="L57" s="152" t="str">
        <f>IF(ISBLANK(C57),"",IF(Q57=$O$9,SUMIFS('LISTA DE INVENTARIO'!$K$22:$K287,'LISTA DE INVENTARIO'!$C$22:$C287,C57,$Q$22:$Q287,$O$9)-SUMIFS('SEGUIMIENTO DE INVENTARIO'!$L$21:$L359,'SEGUIMIENTO DE INVENTARIO'!$C$21:$C359,C57),SUMIFS('LISTA DE INVENTARIO'!$K$22:$K287,'LISTA DE INVENTARIO'!$C$22:$C287,C57,$Q$22:$Q287,$O$9)-SUMIFS('SEGUIMIENTO DE INVENTARIO'!$L$21:$L359,'SEGUIMIENTO DE INVENTARIO'!$C$21:$C359,C57)))</f>
        <v/>
      </c>
      <c r="M57" s="120"/>
      <c r="N57" s="154" t="str">
        <f t="shared" si="0"/>
        <v xml:space="preserve"> </v>
      </c>
      <c r="O57" s="153" t="str">
        <f t="shared" si="1"/>
        <v xml:space="preserve"> </v>
      </c>
      <c r="P57" s="121"/>
      <c r="Q57" s="122"/>
      <c r="R57" s="194" t="str">
        <f ca="1"/>
        <v/>
      </c>
      <c r="S57" s="123"/>
    </row>
    <row r="58" spans="1:19" ht="18" customHeight="1">
      <c r="A58" s="13"/>
      <c r="B58" s="118">
        <v>37</v>
      </c>
      <c r="C58" s="260"/>
      <c r="D58" s="260"/>
      <c r="E58" s="260"/>
      <c r="F58" s="260"/>
      <c r="G58" s="260"/>
      <c r="H58" s="260"/>
      <c r="I58" s="260"/>
      <c r="J58" s="122"/>
      <c r="K58" s="122"/>
      <c r="L58" s="152" t="str">
        <f>IF(ISBLANK(C58),"",IF(Q58=$O$9,SUMIFS('LISTA DE INVENTARIO'!$K$22:$K288,'LISTA DE INVENTARIO'!$C$22:$C288,C58,$Q$22:$Q288,$O$9)-SUMIFS('SEGUIMIENTO DE INVENTARIO'!$L$21:$L360,'SEGUIMIENTO DE INVENTARIO'!$C$21:$C360,C58),SUMIFS('LISTA DE INVENTARIO'!$K$22:$K288,'LISTA DE INVENTARIO'!$C$22:$C288,C58,$Q$22:$Q288,$O$9)-SUMIFS('SEGUIMIENTO DE INVENTARIO'!$L$21:$L360,'SEGUIMIENTO DE INVENTARIO'!$C$21:$C360,C58)))</f>
        <v/>
      </c>
      <c r="M58" s="120"/>
      <c r="N58" s="154" t="str">
        <f t="shared" si="0"/>
        <v xml:space="preserve"> </v>
      </c>
      <c r="O58" s="153" t="str">
        <f t="shared" si="1"/>
        <v xml:space="preserve"> </v>
      </c>
      <c r="P58" s="121"/>
      <c r="Q58" s="122"/>
      <c r="R58" s="194" t="str">
        <f ca="1"/>
        <v/>
      </c>
      <c r="S58" s="123"/>
    </row>
    <row r="59" spans="1:19" ht="18" customHeight="1">
      <c r="A59" s="13"/>
      <c r="B59" s="118">
        <v>38</v>
      </c>
      <c r="C59" s="260"/>
      <c r="D59" s="260"/>
      <c r="E59" s="260"/>
      <c r="F59" s="260"/>
      <c r="G59" s="260"/>
      <c r="H59" s="260"/>
      <c r="I59" s="260"/>
      <c r="J59" s="122"/>
      <c r="K59" s="122"/>
      <c r="L59" s="152" t="str">
        <f>IF(ISBLANK(C59),"",IF(Q59=$O$9,SUMIFS('LISTA DE INVENTARIO'!$K$22:$K289,'LISTA DE INVENTARIO'!$C$22:$C289,C59,$Q$22:$Q289,$O$9)-SUMIFS('SEGUIMIENTO DE INVENTARIO'!$L$21:$L361,'SEGUIMIENTO DE INVENTARIO'!$C$21:$C361,C59),SUMIFS('LISTA DE INVENTARIO'!$K$22:$K289,'LISTA DE INVENTARIO'!$C$22:$C289,C59,$Q$22:$Q289,$O$9)-SUMIFS('SEGUIMIENTO DE INVENTARIO'!$L$21:$L361,'SEGUIMIENTO DE INVENTARIO'!$C$21:$C361,C59)))</f>
        <v/>
      </c>
      <c r="M59" s="120"/>
      <c r="N59" s="154" t="str">
        <f t="shared" si="0"/>
        <v xml:space="preserve"> </v>
      </c>
      <c r="O59" s="153" t="str">
        <f t="shared" si="1"/>
        <v xml:space="preserve"> </v>
      </c>
      <c r="P59" s="121"/>
      <c r="Q59" s="122"/>
      <c r="R59" s="194" t="str">
        <f ca="1"/>
        <v/>
      </c>
      <c r="S59" s="123"/>
    </row>
    <row r="60" spans="1:19" ht="18" customHeight="1">
      <c r="A60" s="13"/>
      <c r="B60" s="118">
        <v>39</v>
      </c>
      <c r="C60" s="260"/>
      <c r="D60" s="260"/>
      <c r="E60" s="260"/>
      <c r="F60" s="260"/>
      <c r="G60" s="260"/>
      <c r="H60" s="260"/>
      <c r="I60" s="260"/>
      <c r="J60" s="122"/>
      <c r="K60" s="122"/>
      <c r="L60" s="152" t="str">
        <f>IF(ISBLANK(C60),"",IF(Q60=$O$9,SUMIFS('LISTA DE INVENTARIO'!$K$22:$K290,'LISTA DE INVENTARIO'!$C$22:$C290,C60,$Q$22:$Q290,$O$9)-SUMIFS('SEGUIMIENTO DE INVENTARIO'!$L$21:$L362,'SEGUIMIENTO DE INVENTARIO'!$C$21:$C362,C60),SUMIFS('LISTA DE INVENTARIO'!$K$22:$K290,'LISTA DE INVENTARIO'!$C$22:$C290,C60,$Q$22:$Q290,$O$9)-SUMIFS('SEGUIMIENTO DE INVENTARIO'!$L$21:$L362,'SEGUIMIENTO DE INVENTARIO'!$C$21:$C362,C60)))</f>
        <v/>
      </c>
      <c r="M60" s="120"/>
      <c r="N60" s="154" t="str">
        <f t="shared" si="0"/>
        <v xml:space="preserve"> </v>
      </c>
      <c r="O60" s="153" t="str">
        <f t="shared" si="1"/>
        <v xml:space="preserve"> </v>
      </c>
      <c r="P60" s="121"/>
      <c r="Q60" s="122"/>
      <c r="R60" s="194" t="str">
        <f ca="1"/>
        <v/>
      </c>
      <c r="S60" s="123"/>
    </row>
    <row r="61" spans="1:19" ht="18" customHeight="1">
      <c r="A61" s="13"/>
      <c r="B61" s="118">
        <v>40</v>
      </c>
      <c r="C61" s="260"/>
      <c r="D61" s="260"/>
      <c r="E61" s="260"/>
      <c r="F61" s="260"/>
      <c r="G61" s="260"/>
      <c r="H61" s="260"/>
      <c r="I61" s="260"/>
      <c r="J61" s="122"/>
      <c r="K61" s="122"/>
      <c r="L61" s="152" t="str">
        <f>IF(ISBLANK(C61),"",IF(Q61=$O$9,SUMIFS('LISTA DE INVENTARIO'!$K$22:$K291,'LISTA DE INVENTARIO'!$C$22:$C291,C61,$Q$22:$Q291,$O$9)-SUMIFS('SEGUIMIENTO DE INVENTARIO'!$L$21:$L363,'SEGUIMIENTO DE INVENTARIO'!$C$21:$C363,C61),SUMIFS('LISTA DE INVENTARIO'!$K$22:$K291,'LISTA DE INVENTARIO'!$C$22:$C291,C61,$Q$22:$Q291,$O$9)-SUMIFS('SEGUIMIENTO DE INVENTARIO'!$L$21:$L363,'SEGUIMIENTO DE INVENTARIO'!$C$21:$C363,C61)))</f>
        <v/>
      </c>
      <c r="M61" s="120"/>
      <c r="N61" s="154" t="str">
        <f t="shared" si="0"/>
        <v xml:space="preserve"> </v>
      </c>
      <c r="O61" s="153" t="str">
        <f t="shared" si="1"/>
        <v xml:space="preserve"> </v>
      </c>
      <c r="P61" s="121"/>
      <c r="Q61" s="122"/>
      <c r="R61" s="194" t="str">
        <f ca="1"/>
        <v/>
      </c>
      <c r="S61" s="123"/>
    </row>
    <row r="62" spans="1:19" ht="18" customHeight="1">
      <c r="A62" s="13"/>
      <c r="B62" s="118">
        <v>41</v>
      </c>
      <c r="C62" s="260"/>
      <c r="D62" s="260"/>
      <c r="E62" s="260"/>
      <c r="F62" s="260"/>
      <c r="G62" s="260"/>
      <c r="H62" s="260"/>
      <c r="I62" s="260"/>
      <c r="J62" s="122"/>
      <c r="K62" s="122"/>
      <c r="L62" s="152" t="str">
        <f>IF(ISBLANK(C62),"",IF(Q62=$O$9,SUMIFS('LISTA DE INVENTARIO'!$K$22:$K292,'LISTA DE INVENTARIO'!$C$22:$C292,C62,$Q$22:$Q292,$O$9)-SUMIFS('SEGUIMIENTO DE INVENTARIO'!$L$21:$L364,'SEGUIMIENTO DE INVENTARIO'!$C$21:$C364,C62),SUMIFS('LISTA DE INVENTARIO'!$K$22:$K292,'LISTA DE INVENTARIO'!$C$22:$C292,C62,$Q$22:$Q292,$O$9)-SUMIFS('SEGUIMIENTO DE INVENTARIO'!$L$21:$L364,'SEGUIMIENTO DE INVENTARIO'!$C$21:$C364,C62)))</f>
        <v/>
      </c>
      <c r="M62" s="120"/>
      <c r="N62" s="154" t="str">
        <f t="shared" si="0"/>
        <v xml:space="preserve"> </v>
      </c>
      <c r="O62" s="153" t="str">
        <f t="shared" si="1"/>
        <v xml:space="preserve"> </v>
      </c>
      <c r="P62" s="121"/>
      <c r="Q62" s="122"/>
      <c r="R62" s="194" t="str">
        <f ca="1"/>
        <v/>
      </c>
      <c r="S62" s="123"/>
    </row>
    <row r="63" spans="1:19" ht="18" customHeight="1">
      <c r="A63" s="13"/>
      <c r="B63" s="118">
        <v>42</v>
      </c>
      <c r="C63" s="260"/>
      <c r="D63" s="260"/>
      <c r="E63" s="260"/>
      <c r="F63" s="260"/>
      <c r="G63" s="260"/>
      <c r="H63" s="260"/>
      <c r="I63" s="260"/>
      <c r="J63" s="122"/>
      <c r="K63" s="122"/>
      <c r="L63" s="152" t="str">
        <f>IF(ISBLANK(C63),"",IF(Q63=$O$9,SUMIFS('LISTA DE INVENTARIO'!$K$22:$K293,'LISTA DE INVENTARIO'!$C$22:$C293,C63,$Q$22:$Q293,$O$9)-SUMIFS('SEGUIMIENTO DE INVENTARIO'!$L$21:$L365,'SEGUIMIENTO DE INVENTARIO'!$C$21:$C365,C63),SUMIFS('LISTA DE INVENTARIO'!$K$22:$K293,'LISTA DE INVENTARIO'!$C$22:$C293,C63,$Q$22:$Q293,$O$9)-SUMIFS('SEGUIMIENTO DE INVENTARIO'!$L$21:$L365,'SEGUIMIENTO DE INVENTARIO'!$C$21:$C365,C63)))</f>
        <v/>
      </c>
      <c r="M63" s="120"/>
      <c r="N63" s="154" t="str">
        <f t="shared" si="0"/>
        <v xml:space="preserve"> </v>
      </c>
      <c r="O63" s="153" t="str">
        <f t="shared" si="1"/>
        <v xml:space="preserve"> </v>
      </c>
      <c r="P63" s="121"/>
      <c r="Q63" s="122"/>
      <c r="R63" s="194" t="str">
        <f ca="1"/>
        <v/>
      </c>
      <c r="S63" s="123"/>
    </row>
    <row r="64" spans="1:19" ht="18" customHeight="1">
      <c r="A64" s="13"/>
      <c r="B64" s="118">
        <v>43</v>
      </c>
      <c r="C64" s="260"/>
      <c r="D64" s="260"/>
      <c r="E64" s="260"/>
      <c r="F64" s="260"/>
      <c r="G64" s="260"/>
      <c r="H64" s="260"/>
      <c r="I64" s="260"/>
      <c r="J64" s="122"/>
      <c r="K64" s="122"/>
      <c r="L64" s="152" t="str">
        <f>IF(ISBLANK(C64),"",IF(Q64=$O$9,SUMIFS('LISTA DE INVENTARIO'!$K$22:$K294,'LISTA DE INVENTARIO'!$C$22:$C294,C64,$Q$22:$Q294,$O$9)-SUMIFS('SEGUIMIENTO DE INVENTARIO'!$L$21:$L366,'SEGUIMIENTO DE INVENTARIO'!$C$21:$C366,C64),SUMIFS('LISTA DE INVENTARIO'!$K$22:$K294,'LISTA DE INVENTARIO'!$C$22:$C294,C64,$Q$22:$Q294,$O$9)-SUMIFS('SEGUIMIENTO DE INVENTARIO'!$L$21:$L366,'SEGUIMIENTO DE INVENTARIO'!$C$21:$C366,C64)))</f>
        <v/>
      </c>
      <c r="M64" s="120"/>
      <c r="N64" s="154" t="str">
        <f t="shared" si="0"/>
        <v xml:space="preserve"> </v>
      </c>
      <c r="O64" s="153" t="str">
        <f t="shared" si="1"/>
        <v xml:space="preserve"> </v>
      </c>
      <c r="P64" s="121"/>
      <c r="Q64" s="122"/>
      <c r="R64" s="194" t="str">
        <f ca="1"/>
        <v/>
      </c>
      <c r="S64" s="123"/>
    </row>
    <row r="65" spans="1:19" ht="18" customHeight="1">
      <c r="A65" s="13"/>
      <c r="B65" s="118">
        <v>44</v>
      </c>
      <c r="C65" s="260"/>
      <c r="D65" s="260"/>
      <c r="E65" s="260"/>
      <c r="F65" s="260"/>
      <c r="G65" s="260"/>
      <c r="H65" s="260"/>
      <c r="I65" s="260"/>
      <c r="J65" s="122"/>
      <c r="K65" s="122"/>
      <c r="L65" s="152" t="str">
        <f>IF(ISBLANK(C65),"",IF(Q65=$O$9,SUMIFS('LISTA DE INVENTARIO'!$K$22:$K295,'LISTA DE INVENTARIO'!$C$22:$C295,C65,$Q$22:$Q295,$O$9)-SUMIFS('SEGUIMIENTO DE INVENTARIO'!$L$21:$L367,'SEGUIMIENTO DE INVENTARIO'!$C$21:$C367,C65),SUMIFS('LISTA DE INVENTARIO'!$K$22:$K295,'LISTA DE INVENTARIO'!$C$22:$C295,C65,$Q$22:$Q295,$O$9)-SUMIFS('SEGUIMIENTO DE INVENTARIO'!$L$21:$L367,'SEGUIMIENTO DE INVENTARIO'!$C$21:$C367,C65)))</f>
        <v/>
      </c>
      <c r="M65" s="120"/>
      <c r="N65" s="154" t="str">
        <f t="shared" si="0"/>
        <v xml:space="preserve"> </v>
      </c>
      <c r="O65" s="153" t="str">
        <f t="shared" si="1"/>
        <v xml:space="preserve"> </v>
      </c>
      <c r="P65" s="121"/>
      <c r="Q65" s="122"/>
      <c r="R65" s="194" t="str">
        <f ca="1"/>
        <v/>
      </c>
      <c r="S65" s="123"/>
    </row>
    <row r="66" spans="1:19" ht="18" customHeight="1">
      <c r="A66" s="13"/>
      <c r="B66" s="118">
        <v>45</v>
      </c>
      <c r="C66" s="260"/>
      <c r="D66" s="260"/>
      <c r="E66" s="260"/>
      <c r="F66" s="260"/>
      <c r="G66" s="260"/>
      <c r="H66" s="260"/>
      <c r="I66" s="260"/>
      <c r="J66" s="122"/>
      <c r="K66" s="122"/>
      <c r="L66" s="152" t="str">
        <f>IF(ISBLANK(C66),"",IF(Q66=$O$9,SUMIFS('LISTA DE INVENTARIO'!$K$22:$K296,'LISTA DE INVENTARIO'!$C$22:$C296,C66,$Q$22:$Q296,$O$9)-SUMIFS('SEGUIMIENTO DE INVENTARIO'!$L$21:$L368,'SEGUIMIENTO DE INVENTARIO'!$C$21:$C368,C66),SUMIFS('LISTA DE INVENTARIO'!$K$22:$K296,'LISTA DE INVENTARIO'!$C$22:$C296,C66,$Q$22:$Q296,$O$9)-SUMIFS('SEGUIMIENTO DE INVENTARIO'!$L$21:$L368,'SEGUIMIENTO DE INVENTARIO'!$C$21:$C368,C66)))</f>
        <v/>
      </c>
      <c r="M66" s="120"/>
      <c r="N66" s="154" t="str">
        <f t="shared" si="0"/>
        <v xml:space="preserve"> </v>
      </c>
      <c r="O66" s="153" t="str">
        <f t="shared" si="1"/>
        <v xml:space="preserve"> </v>
      </c>
      <c r="P66" s="121"/>
      <c r="Q66" s="122"/>
      <c r="R66" s="194" t="str">
        <f ca="1"/>
        <v/>
      </c>
      <c r="S66" s="123"/>
    </row>
    <row r="67" spans="1:19" ht="18" customHeight="1">
      <c r="A67" s="13"/>
      <c r="B67" s="118">
        <v>46</v>
      </c>
      <c r="C67" s="260"/>
      <c r="D67" s="260"/>
      <c r="E67" s="260"/>
      <c r="F67" s="260"/>
      <c r="G67" s="260"/>
      <c r="H67" s="260"/>
      <c r="I67" s="260"/>
      <c r="J67" s="122"/>
      <c r="K67" s="122"/>
      <c r="L67" s="152" t="str">
        <f>IF(ISBLANK(C67),"",IF(Q67=$O$9,SUMIFS('LISTA DE INVENTARIO'!$K$22:$K297,'LISTA DE INVENTARIO'!$C$22:$C297,C67,$Q$22:$Q297,$O$9)-SUMIFS('SEGUIMIENTO DE INVENTARIO'!$L$21:$L369,'SEGUIMIENTO DE INVENTARIO'!$C$21:$C369,C67),SUMIFS('LISTA DE INVENTARIO'!$K$22:$K297,'LISTA DE INVENTARIO'!$C$22:$C297,C67,$Q$22:$Q297,$O$9)-SUMIFS('SEGUIMIENTO DE INVENTARIO'!$L$21:$L369,'SEGUIMIENTO DE INVENTARIO'!$C$21:$C369,C67)))</f>
        <v/>
      </c>
      <c r="M67" s="120"/>
      <c r="N67" s="154" t="str">
        <f t="shared" si="0"/>
        <v xml:space="preserve"> </v>
      </c>
      <c r="O67" s="153" t="str">
        <f t="shared" si="1"/>
        <v xml:space="preserve"> </v>
      </c>
      <c r="P67" s="121"/>
      <c r="Q67" s="122"/>
      <c r="R67" s="194" t="str">
        <f ca="1"/>
        <v/>
      </c>
      <c r="S67" s="123"/>
    </row>
    <row r="68" spans="1:19" ht="18" customHeight="1">
      <c r="A68" s="13"/>
      <c r="B68" s="118">
        <v>47</v>
      </c>
      <c r="C68" s="260"/>
      <c r="D68" s="260"/>
      <c r="E68" s="260"/>
      <c r="F68" s="260"/>
      <c r="G68" s="260"/>
      <c r="H68" s="260"/>
      <c r="I68" s="260"/>
      <c r="J68" s="122"/>
      <c r="K68" s="122"/>
      <c r="L68" s="152" t="str">
        <f>IF(ISBLANK(C68),"",IF(Q68=$O$9,SUMIFS('LISTA DE INVENTARIO'!$K$22:$K298,'LISTA DE INVENTARIO'!$C$22:$C298,C68,$Q$22:$Q298,$O$9)-SUMIFS('SEGUIMIENTO DE INVENTARIO'!$L$21:$L370,'SEGUIMIENTO DE INVENTARIO'!$C$21:$C370,C68),SUMIFS('LISTA DE INVENTARIO'!$K$22:$K298,'LISTA DE INVENTARIO'!$C$22:$C298,C68,$Q$22:$Q298,$O$9)-SUMIFS('SEGUIMIENTO DE INVENTARIO'!$L$21:$L370,'SEGUIMIENTO DE INVENTARIO'!$C$21:$C370,C68)))</f>
        <v/>
      </c>
      <c r="M68" s="120"/>
      <c r="N68" s="154" t="str">
        <f t="shared" si="0"/>
        <v xml:space="preserve"> </v>
      </c>
      <c r="O68" s="153" t="str">
        <f t="shared" si="1"/>
        <v xml:space="preserve"> </v>
      </c>
      <c r="P68" s="121"/>
      <c r="Q68" s="122"/>
      <c r="R68" s="194" t="str">
        <f ca="1"/>
        <v/>
      </c>
      <c r="S68" s="123"/>
    </row>
    <row r="69" spans="1:19" ht="18" customHeight="1">
      <c r="A69" s="13"/>
      <c r="B69" s="118">
        <v>48</v>
      </c>
      <c r="C69" s="260"/>
      <c r="D69" s="260"/>
      <c r="E69" s="260"/>
      <c r="F69" s="260"/>
      <c r="G69" s="260"/>
      <c r="H69" s="260"/>
      <c r="I69" s="260"/>
      <c r="J69" s="122"/>
      <c r="K69" s="122"/>
      <c r="L69" s="152" t="str">
        <f>IF(ISBLANK(C69),"",IF(Q69=$O$9,SUMIFS('LISTA DE INVENTARIO'!$K$22:$K299,'LISTA DE INVENTARIO'!$C$22:$C299,C69,$Q$22:$Q299,$O$9)-SUMIFS('SEGUIMIENTO DE INVENTARIO'!$L$21:$L371,'SEGUIMIENTO DE INVENTARIO'!$C$21:$C371,C69),SUMIFS('LISTA DE INVENTARIO'!$K$22:$K299,'LISTA DE INVENTARIO'!$C$22:$C299,C69,$Q$22:$Q299,$O$9)-SUMIFS('SEGUIMIENTO DE INVENTARIO'!$L$21:$L371,'SEGUIMIENTO DE INVENTARIO'!$C$21:$C371,C69)))</f>
        <v/>
      </c>
      <c r="M69" s="120"/>
      <c r="N69" s="154" t="str">
        <f t="shared" si="0"/>
        <v xml:space="preserve"> </v>
      </c>
      <c r="O69" s="153" t="str">
        <f t="shared" si="1"/>
        <v xml:space="preserve"> </v>
      </c>
      <c r="P69" s="121"/>
      <c r="Q69" s="122"/>
      <c r="R69" s="194" t="str">
        <f ca="1"/>
        <v/>
      </c>
      <c r="S69" s="123"/>
    </row>
    <row r="70" spans="1:19" ht="18" customHeight="1">
      <c r="A70" s="13"/>
      <c r="B70" s="118">
        <v>49</v>
      </c>
      <c r="C70" s="260"/>
      <c r="D70" s="260"/>
      <c r="E70" s="260"/>
      <c r="F70" s="260"/>
      <c r="G70" s="260"/>
      <c r="H70" s="260"/>
      <c r="I70" s="260"/>
      <c r="J70" s="122"/>
      <c r="K70" s="122"/>
      <c r="L70" s="152" t="str">
        <f>IF(ISBLANK(C70),"",IF(Q70=$O$9,SUMIFS('LISTA DE INVENTARIO'!$K$22:$K300,'LISTA DE INVENTARIO'!$C$22:$C300,C70,$Q$22:$Q300,$O$9)-SUMIFS('SEGUIMIENTO DE INVENTARIO'!$L$21:$L372,'SEGUIMIENTO DE INVENTARIO'!$C$21:$C372,C70),SUMIFS('LISTA DE INVENTARIO'!$K$22:$K300,'LISTA DE INVENTARIO'!$C$22:$C300,C70,$Q$22:$Q300,$O$9)-SUMIFS('SEGUIMIENTO DE INVENTARIO'!$L$21:$L372,'SEGUIMIENTO DE INVENTARIO'!$C$21:$C372,C70)))</f>
        <v/>
      </c>
      <c r="M70" s="120"/>
      <c r="N70" s="154" t="str">
        <f t="shared" si="0"/>
        <v xml:space="preserve"> </v>
      </c>
      <c r="O70" s="153" t="str">
        <f t="shared" si="1"/>
        <v xml:space="preserve"> </v>
      </c>
      <c r="P70" s="121"/>
      <c r="Q70" s="122"/>
      <c r="R70" s="194" t="str">
        <f ca="1"/>
        <v/>
      </c>
      <c r="S70" s="123"/>
    </row>
    <row r="71" spans="1:19" ht="18" customHeight="1">
      <c r="A71" s="13"/>
      <c r="B71" s="118">
        <v>50</v>
      </c>
      <c r="C71" s="260"/>
      <c r="D71" s="260"/>
      <c r="E71" s="260"/>
      <c r="F71" s="260"/>
      <c r="G71" s="260"/>
      <c r="H71" s="260"/>
      <c r="I71" s="260"/>
      <c r="J71" s="122"/>
      <c r="K71" s="122"/>
      <c r="L71" s="152" t="str">
        <f>IF(ISBLANK(C71),"",IF(Q71=$O$9,SUMIFS('LISTA DE INVENTARIO'!$K$22:$K301,'LISTA DE INVENTARIO'!$C$22:$C301,C71,$Q$22:$Q301,$O$9)-SUMIFS('SEGUIMIENTO DE INVENTARIO'!$L$21:$L373,'SEGUIMIENTO DE INVENTARIO'!$C$21:$C373,C71),SUMIFS('LISTA DE INVENTARIO'!$K$22:$K301,'LISTA DE INVENTARIO'!$C$22:$C301,C71,$Q$22:$Q301,$O$9)-SUMIFS('SEGUIMIENTO DE INVENTARIO'!$L$21:$L373,'SEGUIMIENTO DE INVENTARIO'!$C$21:$C373,C71)))</f>
        <v/>
      </c>
      <c r="M71" s="120"/>
      <c r="N71" s="154" t="str">
        <f t="shared" si="0"/>
        <v xml:space="preserve"> </v>
      </c>
      <c r="O71" s="153" t="str">
        <f t="shared" si="1"/>
        <v xml:space="preserve"> </v>
      </c>
      <c r="P71" s="121"/>
      <c r="Q71" s="122"/>
      <c r="R71" s="194" t="str">
        <f ca="1"/>
        <v/>
      </c>
      <c r="S71" s="123"/>
    </row>
    <row r="72" spans="1:19" ht="18" customHeight="1">
      <c r="A72" s="13"/>
      <c r="B72" s="118">
        <v>51</v>
      </c>
      <c r="C72" s="260"/>
      <c r="D72" s="260"/>
      <c r="E72" s="260"/>
      <c r="F72" s="260"/>
      <c r="G72" s="260"/>
      <c r="H72" s="260"/>
      <c r="I72" s="260"/>
      <c r="J72" s="122"/>
      <c r="K72" s="122"/>
      <c r="L72" s="152" t="str">
        <f>IF(ISBLANK(C72),"",IF(Q72=$O$9,SUMIFS('LISTA DE INVENTARIO'!$K$22:$K302,'LISTA DE INVENTARIO'!$C$22:$C302,C72,$Q$22:$Q302,$O$9)-SUMIFS('SEGUIMIENTO DE INVENTARIO'!$L$21:$L374,'SEGUIMIENTO DE INVENTARIO'!$C$21:$C374,C72),SUMIFS('LISTA DE INVENTARIO'!$K$22:$K302,'LISTA DE INVENTARIO'!$C$22:$C302,C72,$Q$22:$Q302,$O$9)-SUMIFS('SEGUIMIENTO DE INVENTARIO'!$L$21:$L374,'SEGUIMIENTO DE INVENTARIO'!$C$21:$C374,C72)))</f>
        <v/>
      </c>
      <c r="M72" s="120"/>
      <c r="N72" s="154" t="str">
        <f t="shared" si="0"/>
        <v xml:space="preserve"> </v>
      </c>
      <c r="O72" s="153" t="str">
        <f t="shared" si="1"/>
        <v xml:space="preserve"> </v>
      </c>
      <c r="P72" s="121"/>
      <c r="Q72" s="122"/>
      <c r="R72" s="194" t="str">
        <f ca="1"/>
        <v/>
      </c>
      <c r="S72" s="123"/>
    </row>
    <row r="73" spans="1:19" ht="18" customHeight="1">
      <c r="A73" s="13"/>
      <c r="B73" s="118">
        <v>52</v>
      </c>
      <c r="C73" s="260"/>
      <c r="D73" s="260"/>
      <c r="E73" s="260"/>
      <c r="F73" s="260"/>
      <c r="G73" s="260"/>
      <c r="H73" s="260"/>
      <c r="I73" s="260"/>
      <c r="J73" s="122"/>
      <c r="K73" s="122"/>
      <c r="L73" s="152" t="str">
        <f>IF(ISBLANK(C73),"",IF(Q73=$O$9,SUMIFS('LISTA DE INVENTARIO'!$K$22:$K303,'LISTA DE INVENTARIO'!$C$22:$C303,C73,$Q$22:$Q303,$O$9)-SUMIFS('SEGUIMIENTO DE INVENTARIO'!$L$21:$L375,'SEGUIMIENTO DE INVENTARIO'!$C$21:$C375,C73),SUMIFS('LISTA DE INVENTARIO'!$K$22:$K303,'LISTA DE INVENTARIO'!$C$22:$C303,C73,$Q$22:$Q303,$O$9)-SUMIFS('SEGUIMIENTO DE INVENTARIO'!$L$21:$L375,'SEGUIMIENTO DE INVENTARIO'!$C$21:$C375,C73)))</f>
        <v/>
      </c>
      <c r="M73" s="120"/>
      <c r="N73" s="154" t="str">
        <f t="shared" si="0"/>
        <v xml:space="preserve"> </v>
      </c>
      <c r="O73" s="153" t="str">
        <f t="shared" si="1"/>
        <v xml:space="preserve"> </v>
      </c>
      <c r="P73" s="121"/>
      <c r="Q73" s="122"/>
      <c r="R73" s="194" t="str">
        <f ca="1"/>
        <v/>
      </c>
      <c r="S73" s="123"/>
    </row>
    <row r="74" spans="1:19" ht="18" customHeight="1">
      <c r="A74" s="13"/>
      <c r="B74" s="118">
        <v>53</v>
      </c>
      <c r="C74" s="260"/>
      <c r="D74" s="260"/>
      <c r="E74" s="260"/>
      <c r="F74" s="260"/>
      <c r="G74" s="260"/>
      <c r="H74" s="260"/>
      <c r="I74" s="260"/>
      <c r="J74" s="122"/>
      <c r="K74" s="122"/>
      <c r="L74" s="152" t="str">
        <f>IF(ISBLANK(C74),"",IF(Q74=$O$9,SUMIFS('LISTA DE INVENTARIO'!$K$22:$K304,'LISTA DE INVENTARIO'!$C$22:$C304,C74,$Q$22:$Q304,$O$9)-SUMIFS('SEGUIMIENTO DE INVENTARIO'!$L$21:$L376,'SEGUIMIENTO DE INVENTARIO'!$C$21:$C376,C74),SUMIFS('LISTA DE INVENTARIO'!$K$22:$K304,'LISTA DE INVENTARIO'!$C$22:$C304,C74,$Q$22:$Q304,$O$9)-SUMIFS('SEGUIMIENTO DE INVENTARIO'!$L$21:$L376,'SEGUIMIENTO DE INVENTARIO'!$C$21:$C376,C74)))</f>
        <v/>
      </c>
      <c r="M74" s="120"/>
      <c r="N74" s="154" t="str">
        <f t="shared" si="0"/>
        <v xml:space="preserve"> </v>
      </c>
      <c r="O74" s="153" t="str">
        <f t="shared" si="1"/>
        <v xml:space="preserve"> </v>
      </c>
      <c r="P74" s="121"/>
      <c r="Q74" s="122"/>
      <c r="R74" s="194" t="str">
        <f ca="1"/>
        <v/>
      </c>
      <c r="S74" s="123"/>
    </row>
    <row r="75" spans="1:19" ht="18" customHeight="1">
      <c r="A75" s="13"/>
      <c r="B75" s="118">
        <v>54</v>
      </c>
      <c r="C75" s="260"/>
      <c r="D75" s="260"/>
      <c r="E75" s="260"/>
      <c r="F75" s="260"/>
      <c r="G75" s="260"/>
      <c r="H75" s="260"/>
      <c r="I75" s="260"/>
      <c r="J75" s="122"/>
      <c r="K75" s="122"/>
      <c r="L75" s="152" t="str">
        <f>IF(ISBLANK(C75),"",IF(Q75=$O$9,SUMIFS('LISTA DE INVENTARIO'!$K$22:$K305,'LISTA DE INVENTARIO'!$C$22:$C305,C75,$Q$22:$Q305,$O$9)-SUMIFS('SEGUIMIENTO DE INVENTARIO'!$L$21:$L377,'SEGUIMIENTO DE INVENTARIO'!$C$21:$C377,C75),SUMIFS('LISTA DE INVENTARIO'!$K$22:$K305,'LISTA DE INVENTARIO'!$C$22:$C305,C75,$Q$22:$Q305,$O$9)-SUMIFS('SEGUIMIENTO DE INVENTARIO'!$L$21:$L377,'SEGUIMIENTO DE INVENTARIO'!$C$21:$C377,C75)))</f>
        <v/>
      </c>
      <c r="M75" s="120"/>
      <c r="N75" s="154" t="str">
        <f t="shared" si="0"/>
        <v xml:space="preserve"> </v>
      </c>
      <c r="O75" s="153" t="str">
        <f t="shared" si="1"/>
        <v xml:space="preserve"> </v>
      </c>
      <c r="P75" s="121"/>
      <c r="Q75" s="122"/>
      <c r="R75" s="194" t="str">
        <f ca="1"/>
        <v/>
      </c>
      <c r="S75" s="123"/>
    </row>
    <row r="76" spans="1:19" ht="18" customHeight="1">
      <c r="A76" s="13"/>
      <c r="B76" s="118">
        <v>55</v>
      </c>
      <c r="C76" s="260"/>
      <c r="D76" s="260"/>
      <c r="E76" s="260"/>
      <c r="F76" s="260"/>
      <c r="G76" s="260"/>
      <c r="H76" s="260"/>
      <c r="I76" s="260"/>
      <c r="J76" s="122"/>
      <c r="K76" s="122"/>
      <c r="L76" s="152" t="str">
        <f>IF(ISBLANK(C76),"",IF(Q76=$O$9,SUMIFS('LISTA DE INVENTARIO'!$K$22:$K306,'LISTA DE INVENTARIO'!$C$22:$C306,C76,$Q$22:$Q306,$O$9)-SUMIFS('SEGUIMIENTO DE INVENTARIO'!$L$21:$L378,'SEGUIMIENTO DE INVENTARIO'!$C$21:$C378,C76),SUMIFS('LISTA DE INVENTARIO'!$K$22:$K306,'LISTA DE INVENTARIO'!$C$22:$C306,C76,$Q$22:$Q306,$O$9)-SUMIFS('SEGUIMIENTO DE INVENTARIO'!$L$21:$L378,'SEGUIMIENTO DE INVENTARIO'!$C$21:$C378,C76)))</f>
        <v/>
      </c>
      <c r="M76" s="120"/>
      <c r="N76" s="154" t="str">
        <f t="shared" si="0"/>
        <v xml:space="preserve"> </v>
      </c>
      <c r="O76" s="153" t="str">
        <f t="shared" si="1"/>
        <v xml:space="preserve"> </v>
      </c>
      <c r="P76" s="121"/>
      <c r="Q76" s="122"/>
      <c r="R76" s="194" t="str">
        <f ca="1"/>
        <v/>
      </c>
      <c r="S76" s="123"/>
    </row>
    <row r="77" spans="1:19" ht="18" customHeight="1">
      <c r="A77" s="13"/>
      <c r="B77" s="118">
        <v>56</v>
      </c>
      <c r="C77" s="260"/>
      <c r="D77" s="260"/>
      <c r="E77" s="260"/>
      <c r="F77" s="260"/>
      <c r="G77" s="260"/>
      <c r="H77" s="260"/>
      <c r="I77" s="260"/>
      <c r="J77" s="122"/>
      <c r="K77" s="122"/>
      <c r="L77" s="152" t="str">
        <f>IF(ISBLANK(C77),"",IF(Q77=$O$9,SUMIFS('LISTA DE INVENTARIO'!$K$22:$K307,'LISTA DE INVENTARIO'!$C$22:$C307,C77,$Q$22:$Q307,$O$9)-SUMIFS('SEGUIMIENTO DE INVENTARIO'!$L$21:$L379,'SEGUIMIENTO DE INVENTARIO'!$C$21:$C379,C77),SUMIFS('LISTA DE INVENTARIO'!$K$22:$K307,'LISTA DE INVENTARIO'!$C$22:$C307,C77,$Q$22:$Q307,$O$9)-SUMIFS('SEGUIMIENTO DE INVENTARIO'!$L$21:$L379,'SEGUIMIENTO DE INVENTARIO'!$C$21:$C379,C77)))</f>
        <v/>
      </c>
      <c r="M77" s="120"/>
      <c r="N77" s="154" t="str">
        <f t="shared" si="0"/>
        <v xml:space="preserve"> </v>
      </c>
      <c r="O77" s="153" t="str">
        <f t="shared" si="1"/>
        <v xml:space="preserve"> </v>
      </c>
      <c r="P77" s="121"/>
      <c r="Q77" s="122"/>
      <c r="R77" s="194" t="str">
        <f ca="1"/>
        <v/>
      </c>
      <c r="S77" s="123"/>
    </row>
    <row r="78" spans="1:19" ht="18" customHeight="1">
      <c r="A78" s="13"/>
      <c r="B78" s="118">
        <v>57</v>
      </c>
      <c r="C78" s="260"/>
      <c r="D78" s="260"/>
      <c r="E78" s="260"/>
      <c r="F78" s="260"/>
      <c r="G78" s="260"/>
      <c r="H78" s="260"/>
      <c r="I78" s="260"/>
      <c r="J78" s="122"/>
      <c r="K78" s="122"/>
      <c r="L78" s="152" t="str">
        <f>IF(ISBLANK(C78),"",IF(Q78=$O$9,SUMIFS('LISTA DE INVENTARIO'!$K$22:$K308,'LISTA DE INVENTARIO'!$C$22:$C308,C78,$Q$22:$Q308,$O$9)-SUMIFS('SEGUIMIENTO DE INVENTARIO'!$L$21:$L380,'SEGUIMIENTO DE INVENTARIO'!$C$21:$C380,C78),SUMIFS('LISTA DE INVENTARIO'!$K$22:$K308,'LISTA DE INVENTARIO'!$C$22:$C308,C78,$Q$22:$Q308,$O$9)-SUMIFS('SEGUIMIENTO DE INVENTARIO'!$L$21:$L380,'SEGUIMIENTO DE INVENTARIO'!$C$21:$C380,C78)))</f>
        <v/>
      </c>
      <c r="M78" s="120"/>
      <c r="N78" s="154" t="str">
        <f t="shared" si="0"/>
        <v xml:space="preserve"> </v>
      </c>
      <c r="O78" s="153" t="str">
        <f t="shared" si="1"/>
        <v xml:space="preserve"> </v>
      </c>
      <c r="P78" s="121"/>
      <c r="Q78" s="122"/>
      <c r="R78" s="194" t="str">
        <f ca="1"/>
        <v/>
      </c>
      <c r="S78" s="123"/>
    </row>
    <row r="79" spans="1:19" ht="18" customHeight="1">
      <c r="A79" s="13"/>
      <c r="B79" s="118">
        <v>58</v>
      </c>
      <c r="C79" s="260"/>
      <c r="D79" s="260"/>
      <c r="E79" s="260"/>
      <c r="F79" s="260"/>
      <c r="G79" s="260"/>
      <c r="H79" s="260"/>
      <c r="I79" s="260"/>
      <c r="J79" s="122"/>
      <c r="K79" s="122"/>
      <c r="L79" s="152" t="str">
        <f>IF(ISBLANK(C79),"",IF(Q79=$O$9,SUMIFS('LISTA DE INVENTARIO'!$K$22:$K309,'LISTA DE INVENTARIO'!$C$22:$C309,C79,$Q$22:$Q309,$O$9)-SUMIFS('SEGUIMIENTO DE INVENTARIO'!$L$21:$L381,'SEGUIMIENTO DE INVENTARIO'!$C$21:$C381,C79),SUMIFS('LISTA DE INVENTARIO'!$K$22:$K309,'LISTA DE INVENTARIO'!$C$22:$C309,C79,$Q$22:$Q309,$O$9)-SUMIFS('SEGUIMIENTO DE INVENTARIO'!$L$21:$L381,'SEGUIMIENTO DE INVENTARIO'!$C$21:$C381,C79)))</f>
        <v/>
      </c>
      <c r="M79" s="120"/>
      <c r="N79" s="154" t="str">
        <f t="shared" si="0"/>
        <v xml:space="preserve"> </v>
      </c>
      <c r="O79" s="153" t="str">
        <f t="shared" si="1"/>
        <v xml:space="preserve"> </v>
      </c>
      <c r="P79" s="121"/>
      <c r="Q79" s="122"/>
      <c r="R79" s="194" t="str">
        <f ca="1"/>
        <v/>
      </c>
      <c r="S79" s="123"/>
    </row>
    <row r="80" spans="1:19" ht="18" customHeight="1">
      <c r="A80" s="13"/>
      <c r="B80" s="118">
        <v>59</v>
      </c>
      <c r="C80" s="260"/>
      <c r="D80" s="260"/>
      <c r="E80" s="260"/>
      <c r="F80" s="260"/>
      <c r="G80" s="260"/>
      <c r="H80" s="260"/>
      <c r="I80" s="260"/>
      <c r="J80" s="122"/>
      <c r="K80" s="122"/>
      <c r="L80" s="152" t="str">
        <f>IF(ISBLANK(C80),"",IF(Q80=$O$9,SUMIFS('LISTA DE INVENTARIO'!$K$22:$K310,'LISTA DE INVENTARIO'!$C$22:$C310,C80,$Q$22:$Q310,$O$9)-SUMIFS('SEGUIMIENTO DE INVENTARIO'!$L$21:$L382,'SEGUIMIENTO DE INVENTARIO'!$C$21:$C382,C80),SUMIFS('LISTA DE INVENTARIO'!$K$22:$K310,'LISTA DE INVENTARIO'!$C$22:$C310,C80,$Q$22:$Q310,$O$9)-SUMIFS('SEGUIMIENTO DE INVENTARIO'!$L$21:$L382,'SEGUIMIENTO DE INVENTARIO'!$C$21:$C382,C80)))</f>
        <v/>
      </c>
      <c r="M80" s="120"/>
      <c r="N80" s="154" t="str">
        <f t="shared" si="0"/>
        <v xml:space="preserve"> </v>
      </c>
      <c r="O80" s="153" t="str">
        <f t="shared" si="1"/>
        <v xml:space="preserve"> </v>
      </c>
      <c r="P80" s="121"/>
      <c r="Q80" s="122"/>
      <c r="R80" s="194" t="str">
        <f ca="1"/>
        <v/>
      </c>
      <c r="S80" s="123"/>
    </row>
    <row r="81" spans="1:19" ht="18" customHeight="1">
      <c r="A81" s="13"/>
      <c r="B81" s="118">
        <v>60</v>
      </c>
      <c r="C81" s="260"/>
      <c r="D81" s="260"/>
      <c r="E81" s="260"/>
      <c r="F81" s="260"/>
      <c r="G81" s="260"/>
      <c r="H81" s="260"/>
      <c r="I81" s="260"/>
      <c r="J81" s="122"/>
      <c r="K81" s="122"/>
      <c r="L81" s="152" t="str">
        <f>IF(ISBLANK(C81),"",IF(Q81=$O$9,SUMIFS('LISTA DE INVENTARIO'!$K$22:$K311,'LISTA DE INVENTARIO'!$C$22:$C311,C81,$Q$22:$Q311,$O$9)-SUMIFS('SEGUIMIENTO DE INVENTARIO'!$L$21:$L383,'SEGUIMIENTO DE INVENTARIO'!$C$21:$C383,C81),SUMIFS('LISTA DE INVENTARIO'!$K$22:$K311,'LISTA DE INVENTARIO'!$C$22:$C311,C81,$Q$22:$Q311,$O$9)-SUMIFS('SEGUIMIENTO DE INVENTARIO'!$L$21:$L383,'SEGUIMIENTO DE INVENTARIO'!$C$21:$C383,C81)))</f>
        <v/>
      </c>
      <c r="M81" s="120"/>
      <c r="N81" s="154" t="str">
        <f t="shared" si="0"/>
        <v xml:space="preserve"> </v>
      </c>
      <c r="O81" s="153" t="str">
        <f t="shared" si="1"/>
        <v xml:space="preserve"> </v>
      </c>
      <c r="P81" s="121"/>
      <c r="Q81" s="122"/>
      <c r="R81" s="194" t="str">
        <f ca="1"/>
        <v/>
      </c>
      <c r="S81" s="123"/>
    </row>
    <row r="82" spans="1:19" ht="18" customHeight="1">
      <c r="A82" s="13"/>
      <c r="B82" s="118">
        <v>61</v>
      </c>
      <c r="C82" s="260"/>
      <c r="D82" s="260"/>
      <c r="E82" s="260"/>
      <c r="F82" s="260"/>
      <c r="G82" s="260"/>
      <c r="H82" s="260"/>
      <c r="I82" s="260"/>
      <c r="J82" s="122"/>
      <c r="K82" s="122"/>
      <c r="L82" s="152" t="str">
        <f>IF(ISBLANK(C82),"",IF(Q82=$O$9,SUMIFS('LISTA DE INVENTARIO'!$K$22:$K312,'LISTA DE INVENTARIO'!$C$22:$C312,C82,$Q$22:$Q312,$O$9)-SUMIFS('SEGUIMIENTO DE INVENTARIO'!$L$21:$L384,'SEGUIMIENTO DE INVENTARIO'!$C$21:$C384,C82),SUMIFS('LISTA DE INVENTARIO'!$K$22:$K312,'LISTA DE INVENTARIO'!$C$22:$C312,C82,$Q$22:$Q312,$O$9)-SUMIFS('SEGUIMIENTO DE INVENTARIO'!$L$21:$L384,'SEGUIMIENTO DE INVENTARIO'!$C$21:$C384,C82)))</f>
        <v/>
      </c>
      <c r="M82" s="120"/>
      <c r="N82" s="154" t="str">
        <f t="shared" si="0"/>
        <v xml:space="preserve"> </v>
      </c>
      <c r="O82" s="153" t="str">
        <f t="shared" si="1"/>
        <v xml:space="preserve"> </v>
      </c>
      <c r="P82" s="121"/>
      <c r="Q82" s="122"/>
      <c r="R82" s="194" t="str">
        <f ca="1"/>
        <v/>
      </c>
      <c r="S82" s="123"/>
    </row>
    <row r="83" spans="1:19" ht="18" customHeight="1">
      <c r="A83" s="13"/>
      <c r="B83" s="118">
        <v>62</v>
      </c>
      <c r="C83" s="260"/>
      <c r="D83" s="260"/>
      <c r="E83" s="260"/>
      <c r="F83" s="260"/>
      <c r="G83" s="260"/>
      <c r="H83" s="260"/>
      <c r="I83" s="260"/>
      <c r="J83" s="122"/>
      <c r="K83" s="122"/>
      <c r="L83" s="152" t="str">
        <f>IF(ISBLANK(C83),"",IF(Q83=$O$9,SUMIFS('LISTA DE INVENTARIO'!$K$22:$K313,'LISTA DE INVENTARIO'!$C$22:$C313,C83,$Q$22:$Q313,$O$9)-SUMIFS('SEGUIMIENTO DE INVENTARIO'!$L$21:$L385,'SEGUIMIENTO DE INVENTARIO'!$C$21:$C385,C83),SUMIFS('LISTA DE INVENTARIO'!$K$22:$K313,'LISTA DE INVENTARIO'!$C$22:$C313,C83,$Q$22:$Q313,$O$9)-SUMIFS('SEGUIMIENTO DE INVENTARIO'!$L$21:$L385,'SEGUIMIENTO DE INVENTARIO'!$C$21:$C385,C83)))</f>
        <v/>
      </c>
      <c r="M83" s="120"/>
      <c r="N83" s="154" t="str">
        <f t="shared" si="0"/>
        <v xml:space="preserve"> </v>
      </c>
      <c r="O83" s="153" t="str">
        <f t="shared" si="1"/>
        <v xml:space="preserve"> </v>
      </c>
      <c r="P83" s="121"/>
      <c r="Q83" s="122"/>
      <c r="R83" s="194" t="str">
        <f ca="1"/>
        <v/>
      </c>
      <c r="S83" s="123"/>
    </row>
    <row r="84" spans="1:19" ht="18" customHeight="1">
      <c r="A84" s="13"/>
      <c r="B84" s="118">
        <v>63</v>
      </c>
      <c r="C84" s="260"/>
      <c r="D84" s="260"/>
      <c r="E84" s="260"/>
      <c r="F84" s="260"/>
      <c r="G84" s="260"/>
      <c r="H84" s="260"/>
      <c r="I84" s="260"/>
      <c r="J84" s="122"/>
      <c r="K84" s="122"/>
      <c r="L84" s="152" t="str">
        <f>IF(ISBLANK(C84),"",IF(Q84=$O$9,SUMIFS('LISTA DE INVENTARIO'!$K$22:$K314,'LISTA DE INVENTARIO'!$C$22:$C314,C84,$Q$22:$Q314,$O$9)-SUMIFS('SEGUIMIENTO DE INVENTARIO'!$L$21:$L386,'SEGUIMIENTO DE INVENTARIO'!$C$21:$C386,C84),SUMIFS('LISTA DE INVENTARIO'!$K$22:$K314,'LISTA DE INVENTARIO'!$C$22:$C314,C84,$Q$22:$Q314,$O$9)-SUMIFS('SEGUIMIENTO DE INVENTARIO'!$L$21:$L386,'SEGUIMIENTO DE INVENTARIO'!$C$21:$C386,C84)))</f>
        <v/>
      </c>
      <c r="M84" s="120"/>
      <c r="N84" s="154" t="str">
        <f t="shared" si="0"/>
        <v xml:space="preserve"> </v>
      </c>
      <c r="O84" s="153" t="str">
        <f t="shared" si="1"/>
        <v xml:space="preserve"> </v>
      </c>
      <c r="P84" s="121"/>
      <c r="Q84" s="122"/>
      <c r="R84" s="194" t="str">
        <f ca="1"/>
        <v/>
      </c>
      <c r="S84" s="123"/>
    </row>
    <row r="85" spans="1:19" ht="18" customHeight="1">
      <c r="A85" s="13"/>
      <c r="B85" s="118">
        <v>64</v>
      </c>
      <c r="C85" s="260"/>
      <c r="D85" s="260"/>
      <c r="E85" s="260"/>
      <c r="F85" s="260"/>
      <c r="G85" s="260"/>
      <c r="H85" s="260"/>
      <c r="I85" s="260"/>
      <c r="J85" s="122"/>
      <c r="K85" s="122"/>
      <c r="L85" s="152" t="str">
        <f>IF(ISBLANK(C85),"",IF(Q85=$O$9,SUMIFS('LISTA DE INVENTARIO'!$K$22:$K315,'LISTA DE INVENTARIO'!$C$22:$C315,C85,$Q$22:$Q315,$O$9)-SUMIFS('SEGUIMIENTO DE INVENTARIO'!$L$21:$L387,'SEGUIMIENTO DE INVENTARIO'!$C$21:$C387,C85),SUMIFS('LISTA DE INVENTARIO'!$K$22:$K315,'LISTA DE INVENTARIO'!$C$22:$C315,C85,$Q$22:$Q315,$O$9)-SUMIFS('SEGUIMIENTO DE INVENTARIO'!$L$21:$L387,'SEGUIMIENTO DE INVENTARIO'!$C$21:$C387,C85)))</f>
        <v/>
      </c>
      <c r="M85" s="120"/>
      <c r="N85" s="154" t="str">
        <f t="shared" si="0"/>
        <v xml:space="preserve"> </v>
      </c>
      <c r="O85" s="153" t="str">
        <f t="shared" si="1"/>
        <v xml:space="preserve"> </v>
      </c>
      <c r="P85" s="121"/>
      <c r="Q85" s="122"/>
      <c r="R85" s="194" t="str">
        <f ca="1"/>
        <v/>
      </c>
      <c r="S85" s="123"/>
    </row>
    <row r="86" spans="1:19" ht="18" customHeight="1">
      <c r="A86" s="13"/>
      <c r="B86" s="118">
        <v>65</v>
      </c>
      <c r="C86" s="260"/>
      <c r="D86" s="260"/>
      <c r="E86" s="260"/>
      <c r="F86" s="260"/>
      <c r="G86" s="260"/>
      <c r="H86" s="260"/>
      <c r="I86" s="260"/>
      <c r="J86" s="122"/>
      <c r="K86" s="122"/>
      <c r="L86" s="152" t="str">
        <f>IF(ISBLANK(C86),"",IF(Q86=$O$9,SUMIFS('LISTA DE INVENTARIO'!$K$22:$K316,'LISTA DE INVENTARIO'!$C$22:$C316,C86,$Q$22:$Q316,$O$9)-SUMIFS('SEGUIMIENTO DE INVENTARIO'!$L$21:$L388,'SEGUIMIENTO DE INVENTARIO'!$C$21:$C388,C86),SUMIFS('LISTA DE INVENTARIO'!$K$22:$K316,'LISTA DE INVENTARIO'!$C$22:$C316,C86,$Q$22:$Q316,$O$9)-SUMIFS('SEGUIMIENTO DE INVENTARIO'!$L$21:$L388,'SEGUIMIENTO DE INVENTARIO'!$C$21:$C388,C86)))</f>
        <v/>
      </c>
      <c r="M86" s="120"/>
      <c r="N86" s="154" t="str">
        <f t="shared" si="0"/>
        <v xml:space="preserve"> </v>
      </c>
      <c r="O86" s="153" t="str">
        <f t="shared" si="1"/>
        <v xml:space="preserve"> </v>
      </c>
      <c r="P86" s="121"/>
      <c r="Q86" s="122"/>
      <c r="R86" s="194" t="str">
        <f ca="1"/>
        <v/>
      </c>
      <c r="S86" s="123"/>
    </row>
    <row r="87" spans="1:19" ht="18" customHeight="1">
      <c r="A87" s="13"/>
      <c r="B87" s="118">
        <v>66</v>
      </c>
      <c r="C87" s="260"/>
      <c r="D87" s="260"/>
      <c r="E87" s="260"/>
      <c r="F87" s="260"/>
      <c r="G87" s="260"/>
      <c r="H87" s="260"/>
      <c r="I87" s="260"/>
      <c r="J87" s="122"/>
      <c r="K87" s="122"/>
      <c r="L87" s="152" t="str">
        <f>IF(ISBLANK(C87),"",IF(Q87=$O$9,SUMIFS('LISTA DE INVENTARIO'!$K$22:$K317,'LISTA DE INVENTARIO'!$C$22:$C317,C87,$Q$22:$Q317,$O$9)-SUMIFS('SEGUIMIENTO DE INVENTARIO'!$L$21:$L389,'SEGUIMIENTO DE INVENTARIO'!$C$21:$C389,C87),SUMIFS('LISTA DE INVENTARIO'!$K$22:$K317,'LISTA DE INVENTARIO'!$C$22:$C317,C87,$Q$22:$Q317,$O$9)-SUMIFS('SEGUIMIENTO DE INVENTARIO'!$L$21:$L389,'SEGUIMIENTO DE INVENTARIO'!$C$21:$C389,C87)))</f>
        <v/>
      </c>
      <c r="M87" s="120"/>
      <c r="N87" s="154" t="str">
        <f t="shared" ref="N87:N117" si="2">IF(ISBLANK(C87)," ",K87*M87)</f>
        <v xml:space="preserve"> </v>
      </c>
      <c r="O87" s="153" t="str">
        <f t="shared" si="1"/>
        <v xml:space="preserve"> </v>
      </c>
      <c r="P87" s="121"/>
      <c r="Q87" s="122"/>
      <c r="R87" s="194" t="str">
        <f ca="1"/>
        <v/>
      </c>
      <c r="S87" s="123"/>
    </row>
    <row r="88" spans="1:19" ht="18" customHeight="1">
      <c r="A88" s="13"/>
      <c r="B88" s="118">
        <v>67</v>
      </c>
      <c r="C88" s="260"/>
      <c r="D88" s="260"/>
      <c r="E88" s="260"/>
      <c r="F88" s="260"/>
      <c r="G88" s="260"/>
      <c r="H88" s="260"/>
      <c r="I88" s="260"/>
      <c r="J88" s="122"/>
      <c r="K88" s="122"/>
      <c r="L88" s="152" t="str">
        <f>IF(ISBLANK(C88),"",IF(Q88=$O$9,SUMIFS('LISTA DE INVENTARIO'!$K$22:$K318,'LISTA DE INVENTARIO'!$C$22:$C318,C88,$Q$22:$Q318,$O$9)-SUMIFS('SEGUIMIENTO DE INVENTARIO'!$L$21:$L390,'SEGUIMIENTO DE INVENTARIO'!$C$21:$C390,C88),SUMIFS('LISTA DE INVENTARIO'!$K$22:$K318,'LISTA DE INVENTARIO'!$C$22:$C318,C88,$Q$22:$Q318,$O$9)-SUMIFS('SEGUIMIENTO DE INVENTARIO'!$L$21:$L390,'SEGUIMIENTO DE INVENTARIO'!$C$21:$C390,C88)))</f>
        <v/>
      </c>
      <c r="M88" s="120"/>
      <c r="N88" s="154" t="str">
        <f t="shared" si="2"/>
        <v xml:space="preserve"> </v>
      </c>
      <c r="O88" s="153" t="str">
        <f t="shared" ref="O88:O117" si="3">IF(ISBLANK(C88)," ",K88*M88+O87)</f>
        <v xml:space="preserve"> </v>
      </c>
      <c r="P88" s="121"/>
      <c r="Q88" s="122"/>
      <c r="R88" s="194" t="str">
        <f ca="1"/>
        <v/>
      </c>
      <c r="S88" s="123"/>
    </row>
    <row r="89" spans="1:19" ht="18" customHeight="1">
      <c r="A89" s="13"/>
      <c r="B89" s="118">
        <v>68</v>
      </c>
      <c r="C89" s="260"/>
      <c r="D89" s="260"/>
      <c r="E89" s="260"/>
      <c r="F89" s="260"/>
      <c r="G89" s="260"/>
      <c r="H89" s="260"/>
      <c r="I89" s="260"/>
      <c r="J89" s="122"/>
      <c r="K89" s="122"/>
      <c r="L89" s="152" t="str">
        <f>IF(ISBLANK(C89),"",IF(Q89=$O$9,SUMIFS('LISTA DE INVENTARIO'!$K$22:$K319,'LISTA DE INVENTARIO'!$C$22:$C319,C89,$Q$22:$Q319,$O$9)-SUMIFS('SEGUIMIENTO DE INVENTARIO'!$L$21:$L391,'SEGUIMIENTO DE INVENTARIO'!$C$21:$C391,C89),SUMIFS('LISTA DE INVENTARIO'!$K$22:$K319,'LISTA DE INVENTARIO'!$C$22:$C319,C89,$Q$22:$Q319,$O$9)-SUMIFS('SEGUIMIENTO DE INVENTARIO'!$L$21:$L391,'SEGUIMIENTO DE INVENTARIO'!$C$21:$C391,C89)))</f>
        <v/>
      </c>
      <c r="M89" s="120"/>
      <c r="N89" s="154" t="str">
        <f t="shared" si="2"/>
        <v xml:space="preserve"> </v>
      </c>
      <c r="O89" s="153" t="str">
        <f t="shared" si="3"/>
        <v xml:space="preserve"> </v>
      </c>
      <c r="P89" s="121"/>
      <c r="Q89" s="122"/>
      <c r="R89" s="194" t="str">
        <f ca="1"/>
        <v/>
      </c>
      <c r="S89" s="123"/>
    </row>
    <row r="90" spans="1:19" ht="18" customHeight="1">
      <c r="A90" s="13"/>
      <c r="B90" s="118">
        <v>69</v>
      </c>
      <c r="C90" s="260"/>
      <c r="D90" s="260"/>
      <c r="E90" s="260"/>
      <c r="F90" s="260"/>
      <c r="G90" s="260"/>
      <c r="H90" s="260"/>
      <c r="I90" s="260"/>
      <c r="J90" s="122"/>
      <c r="K90" s="122"/>
      <c r="L90" s="152" t="str">
        <f>IF(ISBLANK(C90),"",IF(Q90=$O$9,SUMIFS('LISTA DE INVENTARIO'!$K$22:$K320,'LISTA DE INVENTARIO'!$C$22:$C320,C90,$Q$22:$Q320,$O$9)-SUMIFS('SEGUIMIENTO DE INVENTARIO'!$L$21:$L392,'SEGUIMIENTO DE INVENTARIO'!$C$21:$C392,C90),SUMIFS('LISTA DE INVENTARIO'!$K$22:$K320,'LISTA DE INVENTARIO'!$C$22:$C320,C90,$Q$22:$Q320,$O$9)-SUMIFS('SEGUIMIENTO DE INVENTARIO'!$L$21:$L392,'SEGUIMIENTO DE INVENTARIO'!$C$21:$C392,C90)))</f>
        <v/>
      </c>
      <c r="M90" s="120"/>
      <c r="N90" s="154" t="str">
        <f t="shared" si="2"/>
        <v xml:space="preserve"> </v>
      </c>
      <c r="O90" s="153" t="str">
        <f t="shared" si="3"/>
        <v xml:space="preserve"> </v>
      </c>
      <c r="P90" s="121"/>
      <c r="Q90" s="122"/>
      <c r="R90" s="194" t="str">
        <f ca="1"/>
        <v/>
      </c>
      <c r="S90" s="123"/>
    </row>
    <row r="91" spans="1:19" ht="18" customHeight="1">
      <c r="A91" s="13"/>
      <c r="B91" s="118">
        <v>70</v>
      </c>
      <c r="C91" s="260"/>
      <c r="D91" s="260"/>
      <c r="E91" s="260"/>
      <c r="F91" s="260"/>
      <c r="G91" s="260"/>
      <c r="H91" s="260"/>
      <c r="I91" s="260"/>
      <c r="J91" s="122"/>
      <c r="K91" s="122"/>
      <c r="L91" s="152" t="str">
        <f>IF(ISBLANK(C91),"",IF(Q91=$O$9,SUMIFS('LISTA DE INVENTARIO'!$K$22:$K321,'LISTA DE INVENTARIO'!$C$22:$C321,C91,$Q$22:$Q321,$O$9)-SUMIFS('SEGUIMIENTO DE INVENTARIO'!$L$21:$L393,'SEGUIMIENTO DE INVENTARIO'!$C$21:$C393,C91),SUMIFS('LISTA DE INVENTARIO'!$K$22:$K321,'LISTA DE INVENTARIO'!$C$22:$C321,C91,$Q$22:$Q321,$O$9)-SUMIFS('SEGUIMIENTO DE INVENTARIO'!$L$21:$L393,'SEGUIMIENTO DE INVENTARIO'!$C$21:$C393,C91)))</f>
        <v/>
      </c>
      <c r="M91" s="120"/>
      <c r="N91" s="154" t="str">
        <f t="shared" si="2"/>
        <v xml:space="preserve"> </v>
      </c>
      <c r="O91" s="153" t="str">
        <f t="shared" si="3"/>
        <v xml:space="preserve"> </v>
      </c>
      <c r="P91" s="121"/>
      <c r="Q91" s="122"/>
      <c r="R91" s="194" t="str">
        <f ca="1"/>
        <v/>
      </c>
      <c r="S91" s="123"/>
    </row>
    <row r="92" spans="1:19" ht="18" customHeight="1">
      <c r="A92" s="13"/>
      <c r="B92" s="118">
        <v>71</v>
      </c>
      <c r="C92" s="260"/>
      <c r="D92" s="260"/>
      <c r="E92" s="260"/>
      <c r="F92" s="260"/>
      <c r="G92" s="260"/>
      <c r="H92" s="260"/>
      <c r="I92" s="260"/>
      <c r="J92" s="122"/>
      <c r="K92" s="122"/>
      <c r="L92" s="152" t="str">
        <f>IF(ISBLANK(C92),"",IF(Q92=$O$9,SUMIFS('LISTA DE INVENTARIO'!$K$22:$K321,'LISTA DE INVENTARIO'!$C$22:$C321,C92,$Q$22:$Q321,$O$9)-SUMIFS('SEGUIMIENTO DE INVENTARIO'!$L$21:$L394,'SEGUIMIENTO DE INVENTARIO'!$C$21:$C394,C92),SUMIFS('LISTA DE INVENTARIO'!$K$22:$K321,'LISTA DE INVENTARIO'!$C$22:$C321,C92,$Q$22:$Q321,$O$9)-SUMIFS('SEGUIMIENTO DE INVENTARIO'!$L$21:$L394,'SEGUIMIENTO DE INVENTARIO'!$C$21:$C394,C92)))</f>
        <v/>
      </c>
      <c r="M92" s="120"/>
      <c r="N92" s="154" t="str">
        <f t="shared" si="2"/>
        <v xml:space="preserve"> </v>
      </c>
      <c r="O92" s="153" t="str">
        <f t="shared" si="3"/>
        <v xml:space="preserve"> </v>
      </c>
      <c r="P92" s="121"/>
      <c r="Q92" s="122"/>
      <c r="R92" s="194" t="str">
        <f ca="1"/>
        <v/>
      </c>
      <c r="S92" s="123"/>
    </row>
    <row r="93" spans="1:19" ht="18" customHeight="1">
      <c r="A93" s="13"/>
      <c r="B93" s="118">
        <v>72</v>
      </c>
      <c r="C93" s="260"/>
      <c r="D93" s="260"/>
      <c r="E93" s="260"/>
      <c r="F93" s="260"/>
      <c r="G93" s="260"/>
      <c r="H93" s="260"/>
      <c r="I93" s="260"/>
      <c r="J93" s="122"/>
      <c r="K93" s="122"/>
      <c r="L93" s="152" t="str">
        <f>IF(ISBLANK(C93),"",IF(Q93=$O$9,SUMIFS('LISTA DE INVENTARIO'!$K$22:$K321,'LISTA DE INVENTARIO'!$C$22:$C321,C93,$Q$22:$Q321,$O$9)-SUMIFS('SEGUIMIENTO DE INVENTARIO'!$L$21:$L395,'SEGUIMIENTO DE INVENTARIO'!$C$21:$C395,C93),SUMIFS('LISTA DE INVENTARIO'!$K$22:$K321,'LISTA DE INVENTARIO'!$C$22:$C321,C93,$Q$22:$Q321,$O$9)-SUMIFS('SEGUIMIENTO DE INVENTARIO'!$L$21:$L395,'SEGUIMIENTO DE INVENTARIO'!$C$21:$C395,C93)))</f>
        <v/>
      </c>
      <c r="M93" s="120"/>
      <c r="N93" s="154" t="str">
        <f t="shared" si="2"/>
        <v xml:space="preserve"> </v>
      </c>
      <c r="O93" s="153" t="str">
        <f t="shared" si="3"/>
        <v xml:space="preserve"> </v>
      </c>
      <c r="P93" s="121"/>
      <c r="Q93" s="122"/>
      <c r="R93" s="194" t="str">
        <f ca="1"/>
        <v/>
      </c>
      <c r="S93" s="123"/>
    </row>
    <row r="94" spans="1:19" ht="18" customHeight="1">
      <c r="A94" s="13"/>
      <c r="B94" s="118">
        <v>73</v>
      </c>
      <c r="C94" s="260"/>
      <c r="D94" s="260"/>
      <c r="E94" s="260"/>
      <c r="F94" s="260"/>
      <c r="G94" s="260"/>
      <c r="H94" s="260"/>
      <c r="I94" s="260"/>
      <c r="J94" s="122"/>
      <c r="K94" s="122"/>
      <c r="L94" s="152" t="str">
        <f>IF(ISBLANK(C94),"",IF(Q94=$O$9,SUMIFS('LISTA DE INVENTARIO'!$K$22:$K321,'LISTA DE INVENTARIO'!$C$22:$C321,C94,$Q$22:$Q321,$O$9)-SUMIFS('SEGUIMIENTO DE INVENTARIO'!$L$21:$L396,'SEGUIMIENTO DE INVENTARIO'!$C$21:$C396,C94),SUMIFS('LISTA DE INVENTARIO'!$K$22:$K321,'LISTA DE INVENTARIO'!$C$22:$C321,C94,$Q$22:$Q321,$O$9)-SUMIFS('SEGUIMIENTO DE INVENTARIO'!$L$21:$L396,'SEGUIMIENTO DE INVENTARIO'!$C$21:$C396,C94)))</f>
        <v/>
      </c>
      <c r="M94" s="120"/>
      <c r="N94" s="154" t="str">
        <f t="shared" si="2"/>
        <v xml:space="preserve"> </v>
      </c>
      <c r="O94" s="153" t="str">
        <f t="shared" si="3"/>
        <v xml:space="preserve"> </v>
      </c>
      <c r="P94" s="121"/>
      <c r="Q94" s="122"/>
      <c r="R94" s="194" t="str">
        <f ca="1"/>
        <v/>
      </c>
      <c r="S94" s="123"/>
    </row>
    <row r="95" spans="1:19" ht="18" customHeight="1">
      <c r="A95" s="13"/>
      <c r="B95" s="118">
        <v>74</v>
      </c>
      <c r="C95" s="260"/>
      <c r="D95" s="260"/>
      <c r="E95" s="260"/>
      <c r="F95" s="260"/>
      <c r="G95" s="260"/>
      <c r="H95" s="260"/>
      <c r="I95" s="260"/>
      <c r="J95" s="122"/>
      <c r="K95" s="122"/>
      <c r="L95" s="152" t="str">
        <f>IF(ISBLANK(C95),"",IF(Q95=$O$9,SUMIFS('LISTA DE INVENTARIO'!$K$22:$K321,'LISTA DE INVENTARIO'!$C$22:$C321,C95,$Q$22:$Q321,$O$9)-SUMIFS('SEGUIMIENTO DE INVENTARIO'!$L$21:$L397,'SEGUIMIENTO DE INVENTARIO'!$C$21:$C397,C95),SUMIFS('LISTA DE INVENTARIO'!$K$22:$K321,'LISTA DE INVENTARIO'!$C$22:$C321,C95,$Q$22:$Q321,$O$9)-SUMIFS('SEGUIMIENTO DE INVENTARIO'!$L$21:$L397,'SEGUIMIENTO DE INVENTARIO'!$C$21:$C397,C95)))</f>
        <v/>
      </c>
      <c r="M95" s="120"/>
      <c r="N95" s="154" t="str">
        <f t="shared" si="2"/>
        <v xml:space="preserve"> </v>
      </c>
      <c r="O95" s="153" t="str">
        <f t="shared" si="3"/>
        <v xml:space="preserve"> </v>
      </c>
      <c r="P95" s="121"/>
      <c r="Q95" s="122"/>
      <c r="R95" s="194" t="str">
        <f ca="1"/>
        <v/>
      </c>
      <c r="S95" s="123"/>
    </row>
    <row r="96" spans="1:19" ht="18" customHeight="1">
      <c r="A96" s="13"/>
      <c r="B96" s="118">
        <v>75</v>
      </c>
      <c r="C96" s="260"/>
      <c r="D96" s="260"/>
      <c r="E96" s="260"/>
      <c r="F96" s="260"/>
      <c r="G96" s="260"/>
      <c r="H96" s="260"/>
      <c r="I96" s="260"/>
      <c r="J96" s="122"/>
      <c r="K96" s="122"/>
      <c r="L96" s="152" t="str">
        <f>IF(ISBLANK(C96),"",IF(Q96=$O$9,SUMIFS('LISTA DE INVENTARIO'!$K$22:$K321,'LISTA DE INVENTARIO'!$C$22:$C321,C96,$Q$22:$Q321,$O$9)-SUMIFS('SEGUIMIENTO DE INVENTARIO'!$L$21:$L398,'SEGUIMIENTO DE INVENTARIO'!$C$21:$C398,C96),SUMIFS('LISTA DE INVENTARIO'!$K$22:$K321,'LISTA DE INVENTARIO'!$C$22:$C321,C96,$Q$22:$Q321,$O$9)-SUMIFS('SEGUIMIENTO DE INVENTARIO'!$L$21:$L398,'SEGUIMIENTO DE INVENTARIO'!$C$21:$C398,C96)))</f>
        <v/>
      </c>
      <c r="M96" s="120"/>
      <c r="N96" s="154" t="str">
        <f t="shared" si="2"/>
        <v xml:space="preserve"> </v>
      </c>
      <c r="O96" s="153" t="str">
        <f t="shared" si="3"/>
        <v xml:space="preserve"> </v>
      </c>
      <c r="P96" s="121"/>
      <c r="Q96" s="122"/>
      <c r="R96" s="194" t="str">
        <f ca="1"/>
        <v/>
      </c>
      <c r="S96" s="123"/>
    </row>
    <row r="97" spans="1:19" ht="18" customHeight="1">
      <c r="A97" s="13"/>
      <c r="B97" s="118">
        <v>76</v>
      </c>
      <c r="C97" s="260"/>
      <c r="D97" s="260"/>
      <c r="E97" s="260"/>
      <c r="F97" s="260"/>
      <c r="G97" s="260"/>
      <c r="H97" s="260"/>
      <c r="I97" s="260"/>
      <c r="J97" s="122"/>
      <c r="K97" s="122"/>
      <c r="L97" s="152" t="str">
        <f>IF(ISBLANK(C97),"",IF(Q97=$O$9,SUMIFS('LISTA DE INVENTARIO'!$K$22:$K321,'LISTA DE INVENTARIO'!$C$22:$C321,C97,$Q$22:$Q321,$O$9)-SUMIFS('SEGUIMIENTO DE INVENTARIO'!$L$21:$L399,'SEGUIMIENTO DE INVENTARIO'!$C$21:$C399,C97),SUMIFS('LISTA DE INVENTARIO'!$K$22:$K321,'LISTA DE INVENTARIO'!$C$22:$C321,C97,$Q$22:$Q321,$O$9)-SUMIFS('SEGUIMIENTO DE INVENTARIO'!$L$21:$L399,'SEGUIMIENTO DE INVENTARIO'!$C$21:$C399,C97)))</f>
        <v/>
      </c>
      <c r="M97" s="120"/>
      <c r="N97" s="154" t="str">
        <f t="shared" si="2"/>
        <v xml:space="preserve"> </v>
      </c>
      <c r="O97" s="153" t="str">
        <f t="shared" si="3"/>
        <v xml:space="preserve"> </v>
      </c>
      <c r="P97" s="121"/>
      <c r="Q97" s="122"/>
      <c r="R97" s="194" t="str">
        <f ca="1"/>
        <v/>
      </c>
      <c r="S97" s="123"/>
    </row>
    <row r="98" spans="1:19" ht="18" customHeight="1">
      <c r="A98" s="13"/>
      <c r="B98" s="118">
        <v>77</v>
      </c>
      <c r="C98" s="260"/>
      <c r="D98" s="260"/>
      <c r="E98" s="260"/>
      <c r="F98" s="260"/>
      <c r="G98" s="260"/>
      <c r="H98" s="260"/>
      <c r="I98" s="260"/>
      <c r="J98" s="122"/>
      <c r="K98" s="122"/>
      <c r="L98" s="152" t="str">
        <f>IF(ISBLANK(C98),"",IF(Q98=$O$9,SUMIFS('LISTA DE INVENTARIO'!$K$22:$K321,'LISTA DE INVENTARIO'!$C$22:$C321,C98,$Q$22:$Q321,$O$9)-SUMIFS('SEGUIMIENTO DE INVENTARIO'!$L$21:$L400,'SEGUIMIENTO DE INVENTARIO'!$C$21:$C400,C98),SUMIFS('LISTA DE INVENTARIO'!$K$22:$K321,'LISTA DE INVENTARIO'!$C$22:$C321,C98,$Q$22:$Q321,$O$9)-SUMIFS('SEGUIMIENTO DE INVENTARIO'!$L$21:$L400,'SEGUIMIENTO DE INVENTARIO'!$C$21:$C400,C98)))</f>
        <v/>
      </c>
      <c r="M98" s="120"/>
      <c r="N98" s="154" t="str">
        <f t="shared" si="2"/>
        <v xml:space="preserve"> </v>
      </c>
      <c r="O98" s="153" t="str">
        <f t="shared" si="3"/>
        <v xml:space="preserve"> </v>
      </c>
      <c r="P98" s="121"/>
      <c r="Q98" s="122"/>
      <c r="R98" s="194" t="str">
        <f ca="1"/>
        <v/>
      </c>
      <c r="S98" s="123"/>
    </row>
    <row r="99" spans="1:19" ht="18" customHeight="1">
      <c r="A99" s="13"/>
      <c r="B99" s="118">
        <v>78</v>
      </c>
      <c r="C99" s="260"/>
      <c r="D99" s="260"/>
      <c r="E99" s="260"/>
      <c r="F99" s="260"/>
      <c r="G99" s="260"/>
      <c r="H99" s="260"/>
      <c r="I99" s="260"/>
      <c r="J99" s="122"/>
      <c r="K99" s="122"/>
      <c r="L99" s="152" t="str">
        <f>IF(ISBLANK(C99),"",IF(Q99=$O$9,SUMIFS('LISTA DE INVENTARIO'!$K$22:$K321,'LISTA DE INVENTARIO'!$C$22:$C321,C99,$Q$22:$Q321,$O$9)-SUMIFS('SEGUIMIENTO DE INVENTARIO'!$L$21:$L401,'SEGUIMIENTO DE INVENTARIO'!$C$21:$C401,C99),SUMIFS('LISTA DE INVENTARIO'!$K$22:$K321,'LISTA DE INVENTARIO'!$C$22:$C321,C99,$Q$22:$Q321,$O$9)-SUMIFS('SEGUIMIENTO DE INVENTARIO'!$L$21:$L401,'SEGUIMIENTO DE INVENTARIO'!$C$21:$C401,C99)))</f>
        <v/>
      </c>
      <c r="M99" s="120"/>
      <c r="N99" s="154" t="str">
        <f t="shared" si="2"/>
        <v xml:space="preserve"> </v>
      </c>
      <c r="O99" s="153" t="str">
        <f t="shared" si="3"/>
        <v xml:space="preserve"> </v>
      </c>
      <c r="P99" s="121"/>
      <c r="Q99" s="122"/>
      <c r="R99" s="194" t="str">
        <f ca="1"/>
        <v/>
      </c>
      <c r="S99" s="123"/>
    </row>
    <row r="100" spans="1:19" ht="18" customHeight="1">
      <c r="A100" s="13"/>
      <c r="B100" s="118">
        <v>79</v>
      </c>
      <c r="C100" s="260"/>
      <c r="D100" s="260"/>
      <c r="E100" s="260"/>
      <c r="F100" s="260"/>
      <c r="G100" s="260"/>
      <c r="H100" s="260"/>
      <c r="I100" s="260"/>
      <c r="J100" s="122"/>
      <c r="K100" s="122"/>
      <c r="L100" s="152" t="str">
        <f>IF(ISBLANK(C100),"",IF(Q100=$O$9,SUMIFS('LISTA DE INVENTARIO'!$K$22:$K321,'LISTA DE INVENTARIO'!$C$22:$C321,C100,$Q$22:$Q321,$O$9)-SUMIFS('SEGUIMIENTO DE INVENTARIO'!$L$21:$L402,'SEGUIMIENTO DE INVENTARIO'!$C$21:$C402,C100),SUMIFS('LISTA DE INVENTARIO'!$K$22:$K321,'LISTA DE INVENTARIO'!$C$22:$C321,C100,$Q$22:$Q321,$O$9)-SUMIFS('SEGUIMIENTO DE INVENTARIO'!$L$21:$L402,'SEGUIMIENTO DE INVENTARIO'!$C$21:$C402,C100)))</f>
        <v/>
      </c>
      <c r="M100" s="120"/>
      <c r="N100" s="154" t="str">
        <f t="shared" si="2"/>
        <v xml:space="preserve"> </v>
      </c>
      <c r="O100" s="153" t="str">
        <f t="shared" si="3"/>
        <v xml:space="preserve"> </v>
      </c>
      <c r="P100" s="121"/>
      <c r="Q100" s="122"/>
      <c r="R100" s="194" t="str">
        <f ca="1"/>
        <v/>
      </c>
      <c r="S100" s="123"/>
    </row>
    <row r="101" spans="1:19" ht="18" customHeight="1">
      <c r="A101" s="13"/>
      <c r="B101" s="118">
        <v>80</v>
      </c>
      <c r="C101" s="260"/>
      <c r="D101" s="260"/>
      <c r="E101" s="260"/>
      <c r="F101" s="260"/>
      <c r="G101" s="260"/>
      <c r="H101" s="260"/>
      <c r="I101" s="260"/>
      <c r="J101" s="122"/>
      <c r="K101" s="122"/>
      <c r="L101" s="152" t="str">
        <f>IF(ISBLANK(C101),"",IF(Q101=$O$9,SUMIFS('LISTA DE INVENTARIO'!$K$22:$K321,'LISTA DE INVENTARIO'!$C$22:$C321,C101,$Q$22:$Q321,$O$9)-SUMIFS('SEGUIMIENTO DE INVENTARIO'!$L$21:$L403,'SEGUIMIENTO DE INVENTARIO'!$C$21:$C403,C101),SUMIFS('LISTA DE INVENTARIO'!$K$22:$K321,'LISTA DE INVENTARIO'!$C$22:$C321,C101,$Q$22:$Q321,$O$9)-SUMIFS('SEGUIMIENTO DE INVENTARIO'!$L$21:$L403,'SEGUIMIENTO DE INVENTARIO'!$C$21:$C403,C101)))</f>
        <v/>
      </c>
      <c r="M101" s="120"/>
      <c r="N101" s="154" t="str">
        <f t="shared" si="2"/>
        <v xml:space="preserve"> </v>
      </c>
      <c r="O101" s="153" t="str">
        <f t="shared" si="3"/>
        <v xml:space="preserve"> </v>
      </c>
      <c r="P101" s="121"/>
      <c r="Q101" s="122"/>
      <c r="R101" s="194" t="str">
        <f ca="1"/>
        <v/>
      </c>
      <c r="S101" s="123"/>
    </row>
    <row r="102" spans="1:19" ht="18" customHeight="1">
      <c r="A102" s="13"/>
      <c r="B102" s="118">
        <v>81</v>
      </c>
      <c r="C102" s="260"/>
      <c r="D102" s="260"/>
      <c r="E102" s="260"/>
      <c r="F102" s="260"/>
      <c r="G102" s="260"/>
      <c r="H102" s="260"/>
      <c r="I102" s="260"/>
      <c r="J102" s="122"/>
      <c r="K102" s="122"/>
      <c r="L102" s="152" t="str">
        <f>IF(ISBLANK(C102),"",IF(Q102=$O$9,SUMIFS('LISTA DE INVENTARIO'!$K$22:$K321,'LISTA DE INVENTARIO'!$C$22:$C321,C102,$Q$22:$Q321,$O$9)-SUMIFS('SEGUIMIENTO DE INVENTARIO'!$L$21:$L404,'SEGUIMIENTO DE INVENTARIO'!$C$21:$C404,C102),SUMIFS('LISTA DE INVENTARIO'!$K$22:$K321,'LISTA DE INVENTARIO'!$C$22:$C321,C102,$Q$22:$Q321,$O$9)-SUMIFS('SEGUIMIENTO DE INVENTARIO'!$L$21:$L404,'SEGUIMIENTO DE INVENTARIO'!$C$21:$C404,C102)))</f>
        <v/>
      </c>
      <c r="M102" s="120"/>
      <c r="N102" s="154" t="str">
        <f t="shared" si="2"/>
        <v xml:space="preserve"> </v>
      </c>
      <c r="O102" s="153" t="str">
        <f t="shared" si="3"/>
        <v xml:space="preserve"> </v>
      </c>
      <c r="P102" s="121"/>
      <c r="Q102" s="122"/>
      <c r="R102" s="194" t="str">
        <f ca="1"/>
        <v/>
      </c>
      <c r="S102" s="123"/>
    </row>
    <row r="103" spans="1:19" ht="18" customHeight="1">
      <c r="A103" s="13"/>
      <c r="B103" s="118">
        <v>82</v>
      </c>
      <c r="C103" s="260"/>
      <c r="D103" s="260"/>
      <c r="E103" s="260"/>
      <c r="F103" s="260"/>
      <c r="G103" s="260"/>
      <c r="H103" s="260"/>
      <c r="I103" s="260"/>
      <c r="J103" s="122"/>
      <c r="K103" s="122"/>
      <c r="L103" s="152" t="str">
        <f>IF(ISBLANK(C103),"",IF(Q103=$O$9,SUMIFS('LISTA DE INVENTARIO'!$K$22:$K321,'LISTA DE INVENTARIO'!$C$22:$C321,C103,$Q$22:$Q321,$O$9)-SUMIFS('SEGUIMIENTO DE INVENTARIO'!$L$21:$L405,'SEGUIMIENTO DE INVENTARIO'!$C$21:$C405,C103),SUMIFS('LISTA DE INVENTARIO'!$K$22:$K321,'LISTA DE INVENTARIO'!$C$22:$C321,C103,$Q$22:$Q321,$O$9)-SUMIFS('SEGUIMIENTO DE INVENTARIO'!$L$21:$L405,'SEGUIMIENTO DE INVENTARIO'!$C$21:$C405,C103)))</f>
        <v/>
      </c>
      <c r="M103" s="120"/>
      <c r="N103" s="154" t="str">
        <f t="shared" si="2"/>
        <v xml:space="preserve"> </v>
      </c>
      <c r="O103" s="153" t="str">
        <f t="shared" si="3"/>
        <v xml:space="preserve"> </v>
      </c>
      <c r="P103" s="121"/>
      <c r="Q103" s="122"/>
      <c r="R103" s="194" t="str">
        <f ca="1"/>
        <v/>
      </c>
      <c r="S103" s="123"/>
    </row>
    <row r="104" spans="1:19" ht="18" customHeight="1">
      <c r="A104" s="13"/>
      <c r="B104" s="118">
        <v>83</v>
      </c>
      <c r="C104" s="260"/>
      <c r="D104" s="260"/>
      <c r="E104" s="260"/>
      <c r="F104" s="260"/>
      <c r="G104" s="260"/>
      <c r="H104" s="260"/>
      <c r="I104" s="260"/>
      <c r="J104" s="122"/>
      <c r="K104" s="122"/>
      <c r="L104" s="152" t="str">
        <f>IF(ISBLANK(C104),"",IF(Q104=$O$9,SUMIFS('LISTA DE INVENTARIO'!$K$22:$K321,'LISTA DE INVENTARIO'!$C$22:$C321,C104,$Q$22:$Q321,$O$9)-SUMIFS('SEGUIMIENTO DE INVENTARIO'!$L$21:$L406,'SEGUIMIENTO DE INVENTARIO'!$C$21:$C406,C104),SUMIFS('LISTA DE INVENTARIO'!$K$22:$K321,'LISTA DE INVENTARIO'!$C$22:$C321,C104,$Q$22:$Q321,$O$9)-SUMIFS('SEGUIMIENTO DE INVENTARIO'!$L$21:$L406,'SEGUIMIENTO DE INVENTARIO'!$C$21:$C406,C104)))</f>
        <v/>
      </c>
      <c r="M104" s="120"/>
      <c r="N104" s="154" t="str">
        <f t="shared" si="2"/>
        <v xml:space="preserve"> </v>
      </c>
      <c r="O104" s="153" t="str">
        <f t="shared" si="3"/>
        <v xml:space="preserve"> </v>
      </c>
      <c r="P104" s="121"/>
      <c r="Q104" s="122"/>
      <c r="R104" s="194" t="str">
        <f ca="1"/>
        <v/>
      </c>
      <c r="S104" s="123"/>
    </row>
    <row r="105" spans="1:19" ht="18" customHeight="1">
      <c r="A105" s="13"/>
      <c r="B105" s="118">
        <v>84</v>
      </c>
      <c r="C105" s="260"/>
      <c r="D105" s="260"/>
      <c r="E105" s="260"/>
      <c r="F105" s="260"/>
      <c r="G105" s="260"/>
      <c r="H105" s="260"/>
      <c r="I105" s="260"/>
      <c r="J105" s="122"/>
      <c r="K105" s="122"/>
      <c r="L105" s="152" t="str">
        <f>IF(ISBLANK(C105),"",IF(Q105=$O$9,SUMIFS('LISTA DE INVENTARIO'!$K$22:$K321,'LISTA DE INVENTARIO'!$C$22:$C321,C105,$Q$22:$Q321,$O$9)-SUMIFS('SEGUIMIENTO DE INVENTARIO'!$L$21:$L407,'SEGUIMIENTO DE INVENTARIO'!$C$21:$C407,C105),SUMIFS('LISTA DE INVENTARIO'!$K$22:$K321,'LISTA DE INVENTARIO'!$C$22:$C321,C105,$Q$22:$Q321,$O$9)-SUMIFS('SEGUIMIENTO DE INVENTARIO'!$L$21:$L407,'SEGUIMIENTO DE INVENTARIO'!$C$21:$C407,C105)))</f>
        <v/>
      </c>
      <c r="M105" s="120"/>
      <c r="N105" s="154" t="str">
        <f t="shared" si="2"/>
        <v xml:space="preserve"> </v>
      </c>
      <c r="O105" s="153" t="str">
        <f t="shared" si="3"/>
        <v xml:space="preserve"> </v>
      </c>
      <c r="P105" s="121"/>
      <c r="Q105" s="122"/>
      <c r="R105" s="194" t="str">
        <f ca="1"/>
        <v/>
      </c>
      <c r="S105" s="123"/>
    </row>
    <row r="106" spans="1:19" ht="18" customHeight="1">
      <c r="A106" s="13"/>
      <c r="B106" s="118">
        <v>85</v>
      </c>
      <c r="C106" s="260"/>
      <c r="D106" s="260"/>
      <c r="E106" s="260"/>
      <c r="F106" s="260"/>
      <c r="G106" s="260"/>
      <c r="H106" s="260"/>
      <c r="I106" s="260"/>
      <c r="J106" s="122"/>
      <c r="K106" s="122"/>
      <c r="L106" s="152" t="str">
        <f>IF(ISBLANK(C106),"",IF(Q106=$O$9,SUMIFS('LISTA DE INVENTARIO'!$K$22:$K321,'LISTA DE INVENTARIO'!$C$22:$C321,C106,$Q$22:$Q321,$O$9)-SUMIFS('SEGUIMIENTO DE INVENTARIO'!$L$21:$L408,'SEGUIMIENTO DE INVENTARIO'!$C$21:$C408,C106),SUMIFS('LISTA DE INVENTARIO'!$K$22:$K321,'LISTA DE INVENTARIO'!$C$22:$C321,C106,$Q$22:$Q321,$O$9)-SUMIFS('SEGUIMIENTO DE INVENTARIO'!$L$21:$L408,'SEGUIMIENTO DE INVENTARIO'!$C$21:$C408,C106)))</f>
        <v/>
      </c>
      <c r="M106" s="120"/>
      <c r="N106" s="154" t="str">
        <f t="shared" si="2"/>
        <v xml:space="preserve"> </v>
      </c>
      <c r="O106" s="153" t="str">
        <f t="shared" si="3"/>
        <v xml:space="preserve"> </v>
      </c>
      <c r="P106" s="121"/>
      <c r="Q106" s="122"/>
      <c r="R106" s="194" t="str">
        <f ca="1"/>
        <v/>
      </c>
      <c r="S106" s="123"/>
    </row>
    <row r="107" spans="1:19" ht="18" customHeight="1">
      <c r="A107" s="13"/>
      <c r="B107" s="118">
        <v>86</v>
      </c>
      <c r="C107" s="260"/>
      <c r="D107" s="260"/>
      <c r="E107" s="260"/>
      <c r="F107" s="260"/>
      <c r="G107" s="260"/>
      <c r="H107" s="260"/>
      <c r="I107" s="260"/>
      <c r="J107" s="122"/>
      <c r="K107" s="122"/>
      <c r="L107" s="152" t="str">
        <f>IF(ISBLANK(C107),"",IF(Q107=$O$9,SUMIFS('LISTA DE INVENTARIO'!$K$22:$K321,'LISTA DE INVENTARIO'!$C$22:$C321,C107,$Q$22:$Q321,$O$9)-SUMIFS('SEGUIMIENTO DE INVENTARIO'!$L$21:$L409,'SEGUIMIENTO DE INVENTARIO'!$C$21:$C409,C107),SUMIFS('LISTA DE INVENTARIO'!$K$22:$K321,'LISTA DE INVENTARIO'!$C$22:$C321,C107,$Q$22:$Q321,$O$9)-SUMIFS('SEGUIMIENTO DE INVENTARIO'!$L$21:$L409,'SEGUIMIENTO DE INVENTARIO'!$C$21:$C409,C107)))</f>
        <v/>
      </c>
      <c r="M107" s="120"/>
      <c r="N107" s="154" t="str">
        <f t="shared" si="2"/>
        <v xml:space="preserve"> </v>
      </c>
      <c r="O107" s="153" t="str">
        <f t="shared" si="3"/>
        <v xml:space="preserve"> </v>
      </c>
      <c r="P107" s="121"/>
      <c r="Q107" s="122"/>
      <c r="R107" s="194" t="str">
        <f ca="1"/>
        <v/>
      </c>
      <c r="S107" s="123"/>
    </row>
    <row r="108" spans="1:19" ht="18" customHeight="1">
      <c r="A108" s="13"/>
      <c r="B108" s="118">
        <v>87</v>
      </c>
      <c r="C108" s="260"/>
      <c r="D108" s="260"/>
      <c r="E108" s="260"/>
      <c r="F108" s="260"/>
      <c r="G108" s="260"/>
      <c r="H108" s="260"/>
      <c r="I108" s="260"/>
      <c r="J108" s="122"/>
      <c r="K108" s="122"/>
      <c r="L108" s="152" t="str">
        <f>IF(ISBLANK(C108),"",IF(Q108=$O$9,SUMIFS('LISTA DE INVENTARIO'!$K$22:$K321,'LISTA DE INVENTARIO'!$C$22:$C321,C108,$Q$22:$Q321,$O$9)-SUMIFS('SEGUIMIENTO DE INVENTARIO'!$L$21:$L410,'SEGUIMIENTO DE INVENTARIO'!$C$21:$C410,C108),SUMIFS('LISTA DE INVENTARIO'!$K$22:$K321,'LISTA DE INVENTARIO'!$C$22:$C321,C108,$Q$22:$Q321,$O$9)-SUMIFS('SEGUIMIENTO DE INVENTARIO'!$L$21:$L410,'SEGUIMIENTO DE INVENTARIO'!$C$21:$C410,C108)))</f>
        <v/>
      </c>
      <c r="M108" s="120"/>
      <c r="N108" s="154" t="str">
        <f t="shared" si="2"/>
        <v xml:space="preserve"> </v>
      </c>
      <c r="O108" s="153" t="str">
        <f t="shared" si="3"/>
        <v xml:space="preserve"> </v>
      </c>
      <c r="P108" s="121"/>
      <c r="Q108" s="122"/>
      <c r="R108" s="194" t="str">
        <f ca="1"/>
        <v/>
      </c>
      <c r="S108" s="123"/>
    </row>
    <row r="109" spans="1:19" ht="18" customHeight="1">
      <c r="A109" s="13"/>
      <c r="B109" s="118">
        <v>88</v>
      </c>
      <c r="C109" s="260"/>
      <c r="D109" s="260"/>
      <c r="E109" s="260"/>
      <c r="F109" s="260"/>
      <c r="G109" s="260"/>
      <c r="H109" s="260"/>
      <c r="I109" s="260"/>
      <c r="J109" s="122"/>
      <c r="K109" s="122"/>
      <c r="L109" s="152" t="str">
        <f>IF(ISBLANK(C109),"",IF(Q109=$O$9,SUMIFS('LISTA DE INVENTARIO'!$K$22:$K321,'LISTA DE INVENTARIO'!$C$22:$C321,C109,$Q$22:$Q321,$O$9)-SUMIFS('SEGUIMIENTO DE INVENTARIO'!$L$21:$L411,'SEGUIMIENTO DE INVENTARIO'!$C$21:$C411,C109),SUMIFS('LISTA DE INVENTARIO'!$K$22:$K321,'LISTA DE INVENTARIO'!$C$22:$C321,C109,$Q$22:$Q321,$O$9)-SUMIFS('SEGUIMIENTO DE INVENTARIO'!$L$21:$L411,'SEGUIMIENTO DE INVENTARIO'!$C$21:$C411,C109)))</f>
        <v/>
      </c>
      <c r="M109" s="120"/>
      <c r="N109" s="154" t="str">
        <f t="shared" si="2"/>
        <v xml:space="preserve"> </v>
      </c>
      <c r="O109" s="153" t="str">
        <f t="shared" si="3"/>
        <v xml:space="preserve"> </v>
      </c>
      <c r="P109" s="121"/>
      <c r="Q109" s="122"/>
      <c r="R109" s="194" t="str">
        <f ca="1"/>
        <v/>
      </c>
      <c r="S109" s="123"/>
    </row>
    <row r="110" spans="1:19" ht="18" customHeight="1">
      <c r="A110" s="13"/>
      <c r="B110" s="118">
        <v>89</v>
      </c>
      <c r="C110" s="260"/>
      <c r="D110" s="260"/>
      <c r="E110" s="260"/>
      <c r="F110" s="260"/>
      <c r="G110" s="260"/>
      <c r="H110" s="260"/>
      <c r="I110" s="260"/>
      <c r="J110" s="122"/>
      <c r="K110" s="122"/>
      <c r="L110" s="152" t="str">
        <f>IF(ISBLANK(C110),"",IF(Q110=$O$9,SUMIFS('LISTA DE INVENTARIO'!$K$22:$K321,'LISTA DE INVENTARIO'!$C$22:$C321,C110,$Q$22:$Q321,$O$9)-SUMIFS('SEGUIMIENTO DE INVENTARIO'!$L$21:$L412,'SEGUIMIENTO DE INVENTARIO'!$C$21:$C412,C110),SUMIFS('LISTA DE INVENTARIO'!$K$22:$K321,'LISTA DE INVENTARIO'!$C$22:$C321,C110,$Q$22:$Q321,$O$9)-SUMIFS('SEGUIMIENTO DE INVENTARIO'!$L$21:$L412,'SEGUIMIENTO DE INVENTARIO'!$C$21:$C412,C110)))</f>
        <v/>
      </c>
      <c r="M110" s="120"/>
      <c r="N110" s="154" t="str">
        <f t="shared" si="2"/>
        <v xml:space="preserve"> </v>
      </c>
      <c r="O110" s="153" t="str">
        <f t="shared" si="3"/>
        <v xml:space="preserve"> </v>
      </c>
      <c r="P110" s="121"/>
      <c r="Q110" s="122"/>
      <c r="R110" s="194" t="str">
        <f ca="1"/>
        <v/>
      </c>
      <c r="S110" s="123"/>
    </row>
    <row r="111" spans="1:19" ht="18" customHeight="1">
      <c r="A111" s="13"/>
      <c r="B111" s="118">
        <v>90</v>
      </c>
      <c r="C111" s="260"/>
      <c r="D111" s="260"/>
      <c r="E111" s="260"/>
      <c r="F111" s="260"/>
      <c r="G111" s="260"/>
      <c r="H111" s="260"/>
      <c r="I111" s="260"/>
      <c r="J111" s="122"/>
      <c r="K111" s="122"/>
      <c r="L111" s="152" t="str">
        <f>IF(ISBLANK(C111),"",IF(Q111=$O$9,SUMIFS('LISTA DE INVENTARIO'!$K$22:$K321,'LISTA DE INVENTARIO'!$C$22:$C321,C111,$Q$22:$Q321,$O$9)-SUMIFS('SEGUIMIENTO DE INVENTARIO'!$L$21:$L413,'SEGUIMIENTO DE INVENTARIO'!$C$21:$C413,C111),SUMIFS('LISTA DE INVENTARIO'!$K$22:$K321,'LISTA DE INVENTARIO'!$C$22:$C321,C111,$Q$22:$Q321,$O$9)-SUMIFS('SEGUIMIENTO DE INVENTARIO'!$L$21:$L413,'SEGUIMIENTO DE INVENTARIO'!$C$21:$C413,C111)))</f>
        <v/>
      </c>
      <c r="M111" s="120"/>
      <c r="N111" s="154" t="str">
        <f t="shared" si="2"/>
        <v xml:space="preserve"> </v>
      </c>
      <c r="O111" s="153" t="str">
        <f t="shared" si="3"/>
        <v xml:space="preserve"> </v>
      </c>
      <c r="P111" s="121"/>
      <c r="Q111" s="122"/>
      <c r="R111" s="194" t="str">
        <f ca="1"/>
        <v/>
      </c>
      <c r="S111" s="123"/>
    </row>
    <row r="112" spans="1:19" ht="18" customHeight="1">
      <c r="A112" s="13"/>
      <c r="B112" s="118">
        <v>91</v>
      </c>
      <c r="C112" s="260"/>
      <c r="D112" s="260"/>
      <c r="E112" s="260"/>
      <c r="F112" s="260"/>
      <c r="G112" s="260"/>
      <c r="H112" s="260"/>
      <c r="I112" s="260"/>
      <c r="J112" s="122"/>
      <c r="K112" s="122"/>
      <c r="L112" s="152" t="str">
        <f>IF(ISBLANK(C112),"",IF(Q112=$O$9,SUMIFS('LISTA DE INVENTARIO'!$K$22:$K321,'LISTA DE INVENTARIO'!$C$22:$C321,C112,$Q$22:$Q321,$O$9)-SUMIFS('SEGUIMIENTO DE INVENTARIO'!$L$21:$L414,'SEGUIMIENTO DE INVENTARIO'!$C$21:$C414,C112),SUMIFS('LISTA DE INVENTARIO'!$K$22:$K321,'LISTA DE INVENTARIO'!$C$22:$C321,C112,$Q$22:$Q321,$O$9)-SUMIFS('SEGUIMIENTO DE INVENTARIO'!$L$21:$L414,'SEGUIMIENTO DE INVENTARIO'!$C$21:$C414,C112)))</f>
        <v/>
      </c>
      <c r="M112" s="120"/>
      <c r="N112" s="154" t="str">
        <f t="shared" si="2"/>
        <v xml:space="preserve"> </v>
      </c>
      <c r="O112" s="153" t="str">
        <f t="shared" si="3"/>
        <v xml:space="preserve"> </v>
      </c>
      <c r="P112" s="121"/>
      <c r="Q112" s="122"/>
      <c r="R112" s="194" t="str">
        <f ca="1"/>
        <v/>
      </c>
      <c r="S112" s="123"/>
    </row>
    <row r="113" spans="1:19" ht="18" customHeight="1">
      <c r="A113" s="13"/>
      <c r="B113" s="118">
        <v>92</v>
      </c>
      <c r="C113" s="260"/>
      <c r="D113" s="260"/>
      <c r="E113" s="260"/>
      <c r="F113" s="260"/>
      <c r="G113" s="260"/>
      <c r="H113" s="260"/>
      <c r="I113" s="260"/>
      <c r="J113" s="122"/>
      <c r="K113" s="122"/>
      <c r="L113" s="152" t="str">
        <f>IF(ISBLANK(C113),"",IF(Q113=$O$9,SUMIFS('LISTA DE INVENTARIO'!$K$22:$K321,'LISTA DE INVENTARIO'!$C$22:$C321,C113,$Q$22:$Q321,$O$9)-SUMIFS('SEGUIMIENTO DE INVENTARIO'!$L$21:$L415,'SEGUIMIENTO DE INVENTARIO'!$C$21:$C415,C113),SUMIFS('LISTA DE INVENTARIO'!$K$22:$K321,'LISTA DE INVENTARIO'!$C$22:$C321,C113,$Q$22:$Q321,$O$9)-SUMIFS('SEGUIMIENTO DE INVENTARIO'!$L$21:$L415,'SEGUIMIENTO DE INVENTARIO'!$C$21:$C415,C113)))</f>
        <v/>
      </c>
      <c r="M113" s="120"/>
      <c r="N113" s="154" t="str">
        <f t="shared" si="2"/>
        <v xml:space="preserve"> </v>
      </c>
      <c r="O113" s="153" t="str">
        <f t="shared" si="3"/>
        <v xml:space="preserve"> </v>
      </c>
      <c r="P113" s="121"/>
      <c r="Q113" s="122"/>
      <c r="R113" s="194" t="str">
        <f ca="1"/>
        <v/>
      </c>
      <c r="S113" s="123"/>
    </row>
    <row r="114" spans="1:19" ht="18" customHeight="1">
      <c r="A114" s="13"/>
      <c r="B114" s="118">
        <v>93</v>
      </c>
      <c r="C114" s="260"/>
      <c r="D114" s="260"/>
      <c r="E114" s="260"/>
      <c r="F114" s="260"/>
      <c r="G114" s="260"/>
      <c r="H114" s="260"/>
      <c r="I114" s="260"/>
      <c r="J114" s="122"/>
      <c r="K114" s="122"/>
      <c r="L114" s="152" t="str">
        <f>IF(ISBLANK(C114),"",IF(Q114=$O$9,SUMIFS('LISTA DE INVENTARIO'!$K$22:$K321,'LISTA DE INVENTARIO'!$C$22:$C321,C114,$Q$22:$Q321,$O$9)-SUMIFS('SEGUIMIENTO DE INVENTARIO'!$L$21:$L416,'SEGUIMIENTO DE INVENTARIO'!$C$21:$C416,C114),SUMIFS('LISTA DE INVENTARIO'!$K$22:$K321,'LISTA DE INVENTARIO'!$C$22:$C321,C114,$Q$22:$Q321,$O$9)-SUMIFS('SEGUIMIENTO DE INVENTARIO'!$L$21:$L416,'SEGUIMIENTO DE INVENTARIO'!$C$21:$C416,C114)))</f>
        <v/>
      </c>
      <c r="M114" s="120"/>
      <c r="N114" s="154" t="str">
        <f t="shared" si="2"/>
        <v xml:space="preserve"> </v>
      </c>
      <c r="O114" s="153" t="str">
        <f t="shared" si="3"/>
        <v xml:space="preserve"> </v>
      </c>
      <c r="P114" s="121"/>
      <c r="Q114" s="122"/>
      <c r="R114" s="194" t="str">
        <f ca="1"/>
        <v/>
      </c>
      <c r="S114" s="123"/>
    </row>
    <row r="115" spans="1:19" ht="18" customHeight="1">
      <c r="A115" s="13"/>
      <c r="B115" s="118">
        <v>94</v>
      </c>
      <c r="C115" s="260"/>
      <c r="D115" s="260"/>
      <c r="E115" s="260"/>
      <c r="F115" s="260"/>
      <c r="G115" s="260"/>
      <c r="H115" s="260"/>
      <c r="I115" s="260"/>
      <c r="J115" s="122"/>
      <c r="K115" s="122"/>
      <c r="L115" s="152" t="str">
        <f>IF(ISBLANK(C115),"",IF(Q115=$O$9,SUMIFS('LISTA DE INVENTARIO'!$K$22:$K321,'LISTA DE INVENTARIO'!$C$22:$C321,C115,$Q$22:$Q321,$O$9)-SUMIFS('SEGUIMIENTO DE INVENTARIO'!$L$21:$L417,'SEGUIMIENTO DE INVENTARIO'!$C$21:$C417,C115),SUMIFS('LISTA DE INVENTARIO'!$K$22:$K321,'LISTA DE INVENTARIO'!$C$22:$C321,C115,$Q$22:$Q321,$O$9)-SUMIFS('SEGUIMIENTO DE INVENTARIO'!$L$21:$L417,'SEGUIMIENTO DE INVENTARIO'!$C$21:$C417,C115)))</f>
        <v/>
      </c>
      <c r="M115" s="120"/>
      <c r="N115" s="154" t="str">
        <f t="shared" si="2"/>
        <v xml:space="preserve"> </v>
      </c>
      <c r="O115" s="153" t="str">
        <f t="shared" si="3"/>
        <v xml:space="preserve"> </v>
      </c>
      <c r="P115" s="121"/>
      <c r="Q115" s="122"/>
      <c r="R115" s="194" t="str">
        <f ca="1"/>
        <v/>
      </c>
      <c r="S115" s="123"/>
    </row>
    <row r="116" spans="1:19" ht="18" customHeight="1">
      <c r="A116" s="13"/>
      <c r="B116" s="118">
        <v>95</v>
      </c>
      <c r="C116" s="260"/>
      <c r="D116" s="260"/>
      <c r="E116" s="260"/>
      <c r="F116" s="260"/>
      <c r="G116" s="260"/>
      <c r="H116" s="260"/>
      <c r="I116" s="260"/>
      <c r="J116" s="122"/>
      <c r="K116" s="122"/>
      <c r="L116" s="152" t="str">
        <f>IF(ISBLANK(C116),"",IF(Q116=$O$9,SUMIFS('LISTA DE INVENTARIO'!$K$22:$K321,'LISTA DE INVENTARIO'!$C$22:$C321,C116,$Q$22:$Q321,$O$9)-SUMIFS('SEGUIMIENTO DE INVENTARIO'!$L$21:$L418,'SEGUIMIENTO DE INVENTARIO'!$C$21:$C418,C116),SUMIFS('LISTA DE INVENTARIO'!$K$22:$K321,'LISTA DE INVENTARIO'!$C$22:$C321,C116,$Q$22:$Q321,$O$9)-SUMIFS('SEGUIMIENTO DE INVENTARIO'!$L$21:$L418,'SEGUIMIENTO DE INVENTARIO'!$C$21:$C418,C116)))</f>
        <v/>
      </c>
      <c r="M116" s="120"/>
      <c r="N116" s="154" t="str">
        <f t="shared" si="2"/>
        <v xml:space="preserve"> </v>
      </c>
      <c r="O116" s="153" t="str">
        <f t="shared" si="3"/>
        <v xml:space="preserve"> </v>
      </c>
      <c r="P116" s="121"/>
      <c r="Q116" s="122"/>
      <c r="R116" s="194" t="str">
        <f ca="1"/>
        <v/>
      </c>
      <c r="S116" s="123"/>
    </row>
    <row r="117" spans="1:19" ht="18" customHeight="1">
      <c r="A117" s="13"/>
      <c r="B117" s="118">
        <v>96</v>
      </c>
      <c r="C117" s="260"/>
      <c r="D117" s="260"/>
      <c r="E117" s="260"/>
      <c r="F117" s="260"/>
      <c r="G117" s="260"/>
      <c r="H117" s="260"/>
      <c r="I117" s="260"/>
      <c r="J117" s="122"/>
      <c r="K117" s="122"/>
      <c r="L117" s="152" t="str">
        <f>IF(ISBLANK(C117),"",IF(Q117=$O$9,SUMIFS('LISTA DE INVENTARIO'!$K$22:$K321,'LISTA DE INVENTARIO'!$C$22:$C321,C117,$Q$22:$Q321,$O$9)-SUMIFS('SEGUIMIENTO DE INVENTARIO'!$L$21:$L419,'SEGUIMIENTO DE INVENTARIO'!$C$21:$C419,C117),SUMIFS('LISTA DE INVENTARIO'!$K$22:$K321,'LISTA DE INVENTARIO'!$C$22:$C321,C117,$Q$22:$Q321,$O$9)-SUMIFS('SEGUIMIENTO DE INVENTARIO'!$L$21:$L419,'SEGUIMIENTO DE INVENTARIO'!$C$21:$C419,C117)))</f>
        <v/>
      </c>
      <c r="M117" s="120"/>
      <c r="N117" s="154" t="str">
        <f t="shared" si="2"/>
        <v xml:space="preserve"> </v>
      </c>
      <c r="O117" s="153" t="str">
        <f t="shared" si="3"/>
        <v xml:space="preserve"> </v>
      </c>
      <c r="P117" s="121"/>
      <c r="Q117" s="122"/>
      <c r="R117" s="194" t="str">
        <f ca="1"/>
        <v/>
      </c>
      <c r="S117" s="123"/>
    </row>
    <row r="118" spans="1:19" ht="18" customHeight="1">
      <c r="A118" s="13"/>
      <c r="B118" s="118">
        <v>97</v>
      </c>
      <c r="C118" s="260"/>
      <c r="D118" s="260"/>
      <c r="E118" s="260"/>
      <c r="F118" s="260"/>
      <c r="G118" s="260"/>
      <c r="H118" s="260"/>
      <c r="I118" s="260"/>
      <c r="J118" s="122"/>
      <c r="K118" s="122"/>
      <c r="L118" s="152" t="str">
        <f>IF(ISBLANK(C118),"",IF(Q118=$O$9,SUMIFS('LISTA DE INVENTARIO'!$K$22:$K321,'LISTA DE INVENTARIO'!$C$22:$C321,C118,$Q$22:$Q321,$O$9)-SUMIFS('SEGUIMIENTO DE INVENTARIO'!$L$21:$L420,'SEGUIMIENTO DE INVENTARIO'!$C$21:$C420,C118),SUMIFS('LISTA DE INVENTARIO'!$K$22:$K321,'LISTA DE INVENTARIO'!$C$22:$C321,C118,$Q$22:$Q321,$O$9)-SUMIFS('SEGUIMIENTO DE INVENTARIO'!$L$21:$L420,'SEGUIMIENTO DE INVENTARIO'!$C$21:$C420,C118)))</f>
        <v/>
      </c>
      <c r="M118" s="120"/>
      <c r="N118" s="154" t="str">
        <f t="shared" ref="N118:N181" si="4">IF(ISBLANK(C118)," ",K118*M118)</f>
        <v xml:space="preserve"> </v>
      </c>
      <c r="O118" s="153" t="str">
        <f t="shared" ref="O118:O181" si="5">IF(ISBLANK(C118)," ",K118*M118+O117)</f>
        <v xml:space="preserve"> </v>
      </c>
      <c r="P118" s="121"/>
      <c r="Q118" s="122"/>
      <c r="R118" s="194" t="str">
        <f ca="1"/>
        <v/>
      </c>
      <c r="S118" s="123"/>
    </row>
    <row r="119" spans="1:19" ht="18" customHeight="1">
      <c r="A119" s="13"/>
      <c r="B119" s="118">
        <v>98</v>
      </c>
      <c r="C119" s="260"/>
      <c r="D119" s="260"/>
      <c r="E119" s="260"/>
      <c r="F119" s="260"/>
      <c r="G119" s="260"/>
      <c r="H119" s="260"/>
      <c r="I119" s="260"/>
      <c r="J119" s="122"/>
      <c r="K119" s="122"/>
      <c r="L119" s="152" t="str">
        <f>IF(ISBLANK(C119),"",IF(Q119=$O$9,SUMIFS('LISTA DE INVENTARIO'!$K$22:$K321,'LISTA DE INVENTARIO'!$C$22:$C321,C119,$Q$22:$Q321,$O$9)-SUMIFS('SEGUIMIENTO DE INVENTARIO'!$L$21:$L421,'SEGUIMIENTO DE INVENTARIO'!$C$21:$C421,C119),SUMIFS('LISTA DE INVENTARIO'!$K$22:$K321,'LISTA DE INVENTARIO'!$C$22:$C321,C119,$Q$22:$Q321,$O$9)-SUMIFS('SEGUIMIENTO DE INVENTARIO'!$L$21:$L421,'SEGUIMIENTO DE INVENTARIO'!$C$21:$C421,C119)))</f>
        <v/>
      </c>
      <c r="M119" s="120"/>
      <c r="N119" s="154" t="str">
        <f t="shared" si="4"/>
        <v xml:space="preserve"> </v>
      </c>
      <c r="O119" s="153" t="str">
        <f t="shared" si="5"/>
        <v xml:space="preserve"> </v>
      </c>
      <c r="P119" s="121"/>
      <c r="Q119" s="122"/>
      <c r="R119" s="194" t="str">
        <f ca="1"/>
        <v/>
      </c>
      <c r="S119" s="123"/>
    </row>
    <row r="120" spans="1:19" ht="18" customHeight="1">
      <c r="A120" s="13"/>
      <c r="B120" s="118">
        <v>99</v>
      </c>
      <c r="C120" s="260"/>
      <c r="D120" s="260"/>
      <c r="E120" s="260"/>
      <c r="F120" s="260"/>
      <c r="G120" s="260"/>
      <c r="H120" s="260"/>
      <c r="I120" s="260"/>
      <c r="J120" s="122"/>
      <c r="K120" s="122"/>
      <c r="L120" s="152" t="str">
        <f>IF(ISBLANK(C120),"",IF(Q120=$O$9,SUMIFS('LISTA DE INVENTARIO'!$K$22:$K321,'LISTA DE INVENTARIO'!$C$22:$C321,C120,$Q$22:$Q321,$O$9)-SUMIFS('SEGUIMIENTO DE INVENTARIO'!$L$21:$L422,'SEGUIMIENTO DE INVENTARIO'!$C$21:$C422,C120),SUMIFS('LISTA DE INVENTARIO'!$K$22:$K321,'LISTA DE INVENTARIO'!$C$22:$C321,C120,$Q$22:$Q321,$O$9)-SUMIFS('SEGUIMIENTO DE INVENTARIO'!$L$21:$L422,'SEGUIMIENTO DE INVENTARIO'!$C$21:$C422,C120)))</f>
        <v/>
      </c>
      <c r="M120" s="120"/>
      <c r="N120" s="154" t="str">
        <f t="shared" si="4"/>
        <v xml:space="preserve"> </v>
      </c>
      <c r="O120" s="153" t="str">
        <f t="shared" si="5"/>
        <v xml:space="preserve"> </v>
      </c>
      <c r="P120" s="121"/>
      <c r="Q120" s="122"/>
      <c r="R120" s="194" t="str">
        <f ca="1"/>
        <v/>
      </c>
      <c r="S120" s="123"/>
    </row>
    <row r="121" spans="1:19" ht="18" customHeight="1">
      <c r="A121" s="13"/>
      <c r="B121" s="118">
        <v>100</v>
      </c>
      <c r="C121" s="260"/>
      <c r="D121" s="260"/>
      <c r="E121" s="260"/>
      <c r="F121" s="260"/>
      <c r="G121" s="260"/>
      <c r="H121" s="260"/>
      <c r="I121" s="260"/>
      <c r="J121" s="122"/>
      <c r="K121" s="122"/>
      <c r="L121" s="152" t="str">
        <f>IF(ISBLANK(C121),"",IF(Q121=$O$9,SUMIFS('LISTA DE INVENTARIO'!$K$22:$K321,'LISTA DE INVENTARIO'!$C$22:$C321,C121,$Q$22:$Q321,$O$9)-SUMIFS('SEGUIMIENTO DE INVENTARIO'!$L$21:$L423,'SEGUIMIENTO DE INVENTARIO'!$C$21:$C423,C121),SUMIFS('LISTA DE INVENTARIO'!$K$22:$K321,'LISTA DE INVENTARIO'!$C$22:$C321,C121,$Q$22:$Q321,$O$9)-SUMIFS('SEGUIMIENTO DE INVENTARIO'!$L$21:$L423,'SEGUIMIENTO DE INVENTARIO'!$C$21:$C423,C121)))</f>
        <v/>
      </c>
      <c r="M121" s="120"/>
      <c r="N121" s="154" t="str">
        <f t="shared" si="4"/>
        <v xml:space="preserve"> </v>
      </c>
      <c r="O121" s="153" t="str">
        <f t="shared" si="5"/>
        <v xml:space="preserve"> </v>
      </c>
      <c r="P121" s="121"/>
      <c r="Q121" s="122"/>
      <c r="R121" s="194" t="str">
        <f ca="1"/>
        <v/>
      </c>
      <c r="S121" s="123"/>
    </row>
    <row r="122" spans="1:19" ht="18" customHeight="1">
      <c r="A122" s="13"/>
      <c r="B122" s="118">
        <v>101</v>
      </c>
      <c r="C122" s="260"/>
      <c r="D122" s="260"/>
      <c r="E122" s="260"/>
      <c r="F122" s="260"/>
      <c r="G122" s="260"/>
      <c r="H122" s="260"/>
      <c r="I122" s="260"/>
      <c r="J122" s="122"/>
      <c r="K122" s="122"/>
      <c r="L122" s="152" t="str">
        <f>IF(ISBLANK(C122),"",IF(Q122=$O$9,SUMIFS('LISTA DE INVENTARIO'!$K$22:$K321,'LISTA DE INVENTARIO'!$C$22:$C321,C122,$Q$22:$Q321,$O$9)-SUMIFS('SEGUIMIENTO DE INVENTARIO'!$L$21:$L424,'SEGUIMIENTO DE INVENTARIO'!$C$21:$C424,C122),SUMIFS('LISTA DE INVENTARIO'!$K$22:$K321,'LISTA DE INVENTARIO'!$C$22:$C321,C122,$Q$22:$Q321,$O$9)-SUMIFS('SEGUIMIENTO DE INVENTARIO'!$L$21:$L424,'SEGUIMIENTO DE INVENTARIO'!$C$21:$C424,C122)))</f>
        <v/>
      </c>
      <c r="M122" s="120"/>
      <c r="N122" s="154" t="str">
        <f t="shared" si="4"/>
        <v xml:space="preserve"> </v>
      </c>
      <c r="O122" s="153" t="str">
        <f t="shared" si="5"/>
        <v xml:space="preserve"> </v>
      </c>
      <c r="P122" s="121"/>
      <c r="Q122" s="122"/>
      <c r="R122" s="194" t="str">
        <f ca="1"/>
        <v/>
      </c>
      <c r="S122" s="123"/>
    </row>
    <row r="123" spans="1:19" ht="18" customHeight="1">
      <c r="A123" s="13"/>
      <c r="B123" s="118">
        <v>102</v>
      </c>
      <c r="C123" s="260"/>
      <c r="D123" s="260"/>
      <c r="E123" s="260"/>
      <c r="F123" s="260"/>
      <c r="G123" s="260"/>
      <c r="H123" s="260"/>
      <c r="I123" s="260"/>
      <c r="J123" s="122"/>
      <c r="K123" s="122"/>
      <c r="L123" s="152" t="str">
        <f>IF(ISBLANK(C123),"",IF(Q123=$O$9,SUMIFS('LISTA DE INVENTARIO'!$K$22:$K321,'LISTA DE INVENTARIO'!$C$22:$C321,C123,$Q$22:$Q321,$O$9)-SUMIFS('SEGUIMIENTO DE INVENTARIO'!$L$21:$L425,'SEGUIMIENTO DE INVENTARIO'!$C$21:$C425,C123),SUMIFS('LISTA DE INVENTARIO'!$K$22:$K321,'LISTA DE INVENTARIO'!$C$22:$C321,C123,$Q$22:$Q321,$O$9)-SUMIFS('SEGUIMIENTO DE INVENTARIO'!$L$21:$L425,'SEGUIMIENTO DE INVENTARIO'!$C$21:$C425,C123)))</f>
        <v/>
      </c>
      <c r="M123" s="120"/>
      <c r="N123" s="154" t="str">
        <f t="shared" si="4"/>
        <v xml:space="preserve"> </v>
      </c>
      <c r="O123" s="153" t="str">
        <f t="shared" si="5"/>
        <v xml:space="preserve"> </v>
      </c>
      <c r="P123" s="121"/>
      <c r="Q123" s="122"/>
      <c r="R123" s="194" t="str">
        <f ca="1"/>
        <v/>
      </c>
      <c r="S123" s="123"/>
    </row>
    <row r="124" spans="1:19" ht="18" customHeight="1">
      <c r="A124" s="13"/>
      <c r="B124" s="118">
        <v>103</v>
      </c>
      <c r="C124" s="260"/>
      <c r="D124" s="260"/>
      <c r="E124" s="260"/>
      <c r="F124" s="260"/>
      <c r="G124" s="260"/>
      <c r="H124" s="260"/>
      <c r="I124" s="260"/>
      <c r="J124" s="122"/>
      <c r="K124" s="122"/>
      <c r="L124" s="152" t="str">
        <f>IF(ISBLANK(C124),"",IF(Q124=$O$9,SUMIFS('LISTA DE INVENTARIO'!$K$22:$K321,'LISTA DE INVENTARIO'!$C$22:$C321,C124,$Q$22:$Q321,$O$9)-SUMIFS('SEGUIMIENTO DE INVENTARIO'!$L$21:$L426,'SEGUIMIENTO DE INVENTARIO'!$C$21:$C426,C124),SUMIFS('LISTA DE INVENTARIO'!$K$22:$K321,'LISTA DE INVENTARIO'!$C$22:$C321,C124,$Q$22:$Q321,$O$9)-SUMIFS('SEGUIMIENTO DE INVENTARIO'!$L$21:$L426,'SEGUIMIENTO DE INVENTARIO'!$C$21:$C426,C124)))</f>
        <v/>
      </c>
      <c r="M124" s="120"/>
      <c r="N124" s="154" t="str">
        <f t="shared" si="4"/>
        <v xml:space="preserve"> </v>
      </c>
      <c r="O124" s="153" t="str">
        <f t="shared" si="5"/>
        <v xml:space="preserve"> </v>
      </c>
      <c r="P124" s="121"/>
      <c r="Q124" s="122"/>
      <c r="R124" s="194" t="str">
        <f ca="1"/>
        <v/>
      </c>
      <c r="S124" s="123"/>
    </row>
    <row r="125" spans="1:19" ht="18" customHeight="1">
      <c r="A125" s="13"/>
      <c r="B125" s="118">
        <v>104</v>
      </c>
      <c r="C125" s="260"/>
      <c r="D125" s="260"/>
      <c r="E125" s="260"/>
      <c r="F125" s="260"/>
      <c r="G125" s="260"/>
      <c r="H125" s="260"/>
      <c r="I125" s="260"/>
      <c r="J125" s="122"/>
      <c r="K125" s="122"/>
      <c r="L125" s="152" t="str">
        <f>IF(ISBLANK(C125),"",IF(Q125=$O$9,SUMIFS('LISTA DE INVENTARIO'!$K$22:$K321,'LISTA DE INVENTARIO'!$C$22:$C321,C125,$Q$22:$Q321,$O$9)-SUMIFS('SEGUIMIENTO DE INVENTARIO'!$L$21:$L427,'SEGUIMIENTO DE INVENTARIO'!$C$21:$C427,C125),SUMIFS('LISTA DE INVENTARIO'!$K$22:$K321,'LISTA DE INVENTARIO'!$C$22:$C321,C125,$Q$22:$Q321,$O$9)-SUMIFS('SEGUIMIENTO DE INVENTARIO'!$L$21:$L427,'SEGUIMIENTO DE INVENTARIO'!$C$21:$C427,C125)))</f>
        <v/>
      </c>
      <c r="M125" s="120"/>
      <c r="N125" s="154" t="str">
        <f t="shared" si="4"/>
        <v xml:space="preserve"> </v>
      </c>
      <c r="O125" s="153" t="str">
        <f t="shared" si="5"/>
        <v xml:space="preserve"> </v>
      </c>
      <c r="P125" s="121"/>
      <c r="Q125" s="122"/>
      <c r="R125" s="194" t="str">
        <f ca="1"/>
        <v/>
      </c>
      <c r="S125" s="123"/>
    </row>
    <row r="126" spans="1:19" ht="18" customHeight="1">
      <c r="A126" s="13"/>
      <c r="B126" s="118">
        <v>105</v>
      </c>
      <c r="C126" s="260"/>
      <c r="D126" s="260"/>
      <c r="E126" s="260"/>
      <c r="F126" s="260"/>
      <c r="G126" s="260"/>
      <c r="H126" s="260"/>
      <c r="I126" s="260"/>
      <c r="J126" s="122"/>
      <c r="K126" s="122"/>
      <c r="L126" s="152" t="str">
        <f>IF(ISBLANK(C126),"",IF(Q126=$O$9,SUMIFS('LISTA DE INVENTARIO'!$K$22:$K321,'LISTA DE INVENTARIO'!$C$22:$C321,C126,$Q$22:$Q321,$O$9)-SUMIFS('SEGUIMIENTO DE INVENTARIO'!$L$21:$L428,'SEGUIMIENTO DE INVENTARIO'!$C$21:$C428,C126),SUMIFS('LISTA DE INVENTARIO'!$K$22:$K321,'LISTA DE INVENTARIO'!$C$22:$C321,C126,$Q$22:$Q321,$O$9)-SUMIFS('SEGUIMIENTO DE INVENTARIO'!$L$21:$L428,'SEGUIMIENTO DE INVENTARIO'!$C$21:$C428,C126)))</f>
        <v/>
      </c>
      <c r="M126" s="120"/>
      <c r="N126" s="154" t="str">
        <f t="shared" si="4"/>
        <v xml:space="preserve"> </v>
      </c>
      <c r="O126" s="153" t="str">
        <f t="shared" si="5"/>
        <v xml:space="preserve"> </v>
      </c>
      <c r="P126" s="121"/>
      <c r="Q126" s="122"/>
      <c r="R126" s="194" t="str">
        <f ca="1"/>
        <v/>
      </c>
      <c r="S126" s="123"/>
    </row>
    <row r="127" spans="1:19" ht="18" customHeight="1">
      <c r="A127" s="13"/>
      <c r="B127" s="118">
        <v>106</v>
      </c>
      <c r="C127" s="260"/>
      <c r="D127" s="260"/>
      <c r="E127" s="260"/>
      <c r="F127" s="260"/>
      <c r="G127" s="260"/>
      <c r="H127" s="260"/>
      <c r="I127" s="260"/>
      <c r="J127" s="122"/>
      <c r="K127" s="122"/>
      <c r="L127" s="152" t="str">
        <f>IF(ISBLANK(C127),"",IF(Q127=$O$9,SUMIFS('LISTA DE INVENTARIO'!$K$22:$K321,'LISTA DE INVENTARIO'!$C$22:$C321,C127,$Q$22:$Q321,$O$9)-SUMIFS('SEGUIMIENTO DE INVENTARIO'!$L$21:$L429,'SEGUIMIENTO DE INVENTARIO'!$C$21:$C429,C127),SUMIFS('LISTA DE INVENTARIO'!$K$22:$K321,'LISTA DE INVENTARIO'!$C$22:$C321,C127,$Q$22:$Q321,$O$9)-SUMIFS('SEGUIMIENTO DE INVENTARIO'!$L$21:$L429,'SEGUIMIENTO DE INVENTARIO'!$C$21:$C429,C127)))</f>
        <v/>
      </c>
      <c r="M127" s="120"/>
      <c r="N127" s="154" t="str">
        <f t="shared" si="4"/>
        <v xml:space="preserve"> </v>
      </c>
      <c r="O127" s="153" t="str">
        <f t="shared" si="5"/>
        <v xml:space="preserve"> </v>
      </c>
      <c r="P127" s="121"/>
      <c r="Q127" s="122"/>
      <c r="R127" s="194" t="str">
        <f ca="1"/>
        <v/>
      </c>
      <c r="S127" s="123"/>
    </row>
    <row r="128" spans="1:19" ht="18" customHeight="1">
      <c r="A128" s="13"/>
      <c r="B128" s="118">
        <v>107</v>
      </c>
      <c r="C128" s="260"/>
      <c r="D128" s="260"/>
      <c r="E128" s="260"/>
      <c r="F128" s="260"/>
      <c r="G128" s="260"/>
      <c r="H128" s="260"/>
      <c r="I128" s="260"/>
      <c r="J128" s="122"/>
      <c r="K128" s="122"/>
      <c r="L128" s="152" t="str">
        <f>IF(ISBLANK(C128),"",IF(Q128=$O$9,SUMIFS('LISTA DE INVENTARIO'!$K$22:$K321,'LISTA DE INVENTARIO'!$C$22:$C321,C128,$Q$22:$Q321,$O$9)-SUMIFS('SEGUIMIENTO DE INVENTARIO'!$L$21:$L430,'SEGUIMIENTO DE INVENTARIO'!$C$21:$C430,C128),SUMIFS('LISTA DE INVENTARIO'!$K$22:$K321,'LISTA DE INVENTARIO'!$C$22:$C321,C128,$Q$22:$Q321,$O$9)-SUMIFS('SEGUIMIENTO DE INVENTARIO'!$L$21:$L430,'SEGUIMIENTO DE INVENTARIO'!$C$21:$C430,C128)))</f>
        <v/>
      </c>
      <c r="M128" s="120"/>
      <c r="N128" s="154" t="str">
        <f t="shared" si="4"/>
        <v xml:space="preserve"> </v>
      </c>
      <c r="O128" s="153" t="str">
        <f t="shared" si="5"/>
        <v xml:space="preserve"> </v>
      </c>
      <c r="P128" s="121"/>
      <c r="Q128" s="122"/>
      <c r="R128" s="194" t="str">
        <f ca="1"/>
        <v/>
      </c>
      <c r="S128" s="123"/>
    </row>
    <row r="129" spans="1:19" ht="18" customHeight="1">
      <c r="A129" s="13"/>
      <c r="B129" s="118">
        <v>108</v>
      </c>
      <c r="C129" s="260"/>
      <c r="D129" s="260"/>
      <c r="E129" s="260"/>
      <c r="F129" s="260"/>
      <c r="G129" s="260"/>
      <c r="H129" s="260"/>
      <c r="I129" s="260"/>
      <c r="J129" s="122"/>
      <c r="K129" s="122"/>
      <c r="L129" s="152" t="str">
        <f>IF(ISBLANK(C129),"",IF(Q129=$O$9,SUMIFS('LISTA DE INVENTARIO'!$K$22:$K321,'LISTA DE INVENTARIO'!$C$22:$C321,C129,$Q$22:$Q321,$O$9)-SUMIFS('SEGUIMIENTO DE INVENTARIO'!$L$21:$L431,'SEGUIMIENTO DE INVENTARIO'!$C$21:$C431,C129),SUMIFS('LISTA DE INVENTARIO'!$K$22:$K321,'LISTA DE INVENTARIO'!$C$22:$C321,C129,$Q$22:$Q321,$O$9)-SUMIFS('SEGUIMIENTO DE INVENTARIO'!$L$21:$L431,'SEGUIMIENTO DE INVENTARIO'!$C$21:$C431,C129)))</f>
        <v/>
      </c>
      <c r="M129" s="120"/>
      <c r="N129" s="154" t="str">
        <f t="shared" si="4"/>
        <v xml:space="preserve"> </v>
      </c>
      <c r="O129" s="153" t="str">
        <f t="shared" si="5"/>
        <v xml:space="preserve"> </v>
      </c>
      <c r="P129" s="121"/>
      <c r="Q129" s="122"/>
      <c r="R129" s="194" t="str">
        <f ca="1"/>
        <v/>
      </c>
      <c r="S129" s="123"/>
    </row>
    <row r="130" spans="1:19" ht="18" customHeight="1">
      <c r="A130" s="13"/>
      <c r="B130" s="118">
        <v>109</v>
      </c>
      <c r="C130" s="260"/>
      <c r="D130" s="260"/>
      <c r="E130" s="260"/>
      <c r="F130" s="260"/>
      <c r="G130" s="260"/>
      <c r="H130" s="260"/>
      <c r="I130" s="260"/>
      <c r="J130" s="122"/>
      <c r="K130" s="122"/>
      <c r="L130" s="152" t="str">
        <f>IF(ISBLANK(C130),"",IF(Q130=$O$9,SUMIFS('LISTA DE INVENTARIO'!$K$22:$K321,'LISTA DE INVENTARIO'!$C$22:$C321,C130,$Q$22:$Q321,$O$9)-SUMIFS('SEGUIMIENTO DE INVENTARIO'!$L$21:$L432,'SEGUIMIENTO DE INVENTARIO'!$C$21:$C432,C130),SUMIFS('LISTA DE INVENTARIO'!$K$22:$K321,'LISTA DE INVENTARIO'!$C$22:$C321,C130,$Q$22:$Q321,$O$9)-SUMIFS('SEGUIMIENTO DE INVENTARIO'!$L$21:$L432,'SEGUIMIENTO DE INVENTARIO'!$C$21:$C432,C130)))</f>
        <v/>
      </c>
      <c r="M130" s="120"/>
      <c r="N130" s="154" t="str">
        <f t="shared" si="4"/>
        <v xml:space="preserve"> </v>
      </c>
      <c r="O130" s="153" t="str">
        <f t="shared" si="5"/>
        <v xml:space="preserve"> </v>
      </c>
      <c r="P130" s="121"/>
      <c r="Q130" s="122"/>
      <c r="R130" s="194" t="str">
        <f ca="1"/>
        <v/>
      </c>
      <c r="S130" s="123"/>
    </row>
    <row r="131" spans="1:19" ht="18" customHeight="1">
      <c r="A131" s="13"/>
      <c r="B131" s="118">
        <v>110</v>
      </c>
      <c r="C131" s="260"/>
      <c r="D131" s="260"/>
      <c r="E131" s="260"/>
      <c r="F131" s="260"/>
      <c r="G131" s="260"/>
      <c r="H131" s="260"/>
      <c r="I131" s="260"/>
      <c r="J131" s="122"/>
      <c r="K131" s="122"/>
      <c r="L131" s="152" t="str">
        <f>IF(ISBLANK(C131),"",IF(Q131=$O$9,SUMIFS('LISTA DE INVENTARIO'!$K$22:$K321,'LISTA DE INVENTARIO'!$C$22:$C321,C131,$Q$22:$Q321,$O$9)-SUMIFS('SEGUIMIENTO DE INVENTARIO'!$L$21:$L433,'SEGUIMIENTO DE INVENTARIO'!$C$21:$C433,C131),SUMIFS('LISTA DE INVENTARIO'!$K$22:$K321,'LISTA DE INVENTARIO'!$C$22:$C321,C131,$Q$22:$Q321,$O$9)-SUMIFS('SEGUIMIENTO DE INVENTARIO'!$L$21:$L433,'SEGUIMIENTO DE INVENTARIO'!$C$21:$C433,C131)))</f>
        <v/>
      </c>
      <c r="M131" s="120"/>
      <c r="N131" s="154" t="str">
        <f t="shared" si="4"/>
        <v xml:space="preserve"> </v>
      </c>
      <c r="O131" s="153" t="str">
        <f t="shared" si="5"/>
        <v xml:space="preserve"> </v>
      </c>
      <c r="P131" s="121"/>
      <c r="Q131" s="122"/>
      <c r="R131" s="194" t="str">
        <f ca="1"/>
        <v/>
      </c>
      <c r="S131" s="123"/>
    </row>
    <row r="132" spans="1:19" ht="18" customHeight="1">
      <c r="A132" s="13"/>
      <c r="B132" s="118">
        <v>111</v>
      </c>
      <c r="C132" s="260"/>
      <c r="D132" s="260"/>
      <c r="E132" s="260"/>
      <c r="F132" s="260"/>
      <c r="G132" s="260"/>
      <c r="H132" s="260"/>
      <c r="I132" s="260"/>
      <c r="J132" s="122"/>
      <c r="K132" s="122"/>
      <c r="L132" s="152" t="str">
        <f>IF(ISBLANK(C132),"",IF(Q132=$O$9,SUMIFS('LISTA DE INVENTARIO'!$K$22:$K321,'LISTA DE INVENTARIO'!$C$22:$C321,C132,$Q$22:$Q321,$O$9)-SUMIFS('SEGUIMIENTO DE INVENTARIO'!$L$21:$L434,'SEGUIMIENTO DE INVENTARIO'!$C$21:$C434,C132),SUMIFS('LISTA DE INVENTARIO'!$K$22:$K321,'LISTA DE INVENTARIO'!$C$22:$C321,C132,$Q$22:$Q321,$O$9)-SUMIFS('SEGUIMIENTO DE INVENTARIO'!$L$21:$L434,'SEGUIMIENTO DE INVENTARIO'!$C$21:$C434,C132)))</f>
        <v/>
      </c>
      <c r="M132" s="120"/>
      <c r="N132" s="154" t="str">
        <f t="shared" si="4"/>
        <v xml:space="preserve"> </v>
      </c>
      <c r="O132" s="153" t="str">
        <f t="shared" si="5"/>
        <v xml:space="preserve"> </v>
      </c>
      <c r="P132" s="121"/>
      <c r="Q132" s="122"/>
      <c r="R132" s="194" t="str">
        <f ca="1"/>
        <v/>
      </c>
      <c r="S132" s="123"/>
    </row>
    <row r="133" spans="1:19" ht="18" customHeight="1">
      <c r="A133" s="13"/>
      <c r="B133" s="118">
        <v>112</v>
      </c>
      <c r="C133" s="260"/>
      <c r="D133" s="260"/>
      <c r="E133" s="260"/>
      <c r="F133" s="260"/>
      <c r="G133" s="260"/>
      <c r="H133" s="260"/>
      <c r="I133" s="260"/>
      <c r="J133" s="122"/>
      <c r="K133" s="122"/>
      <c r="L133" s="152" t="str">
        <f>IF(ISBLANK(C133),"",IF(Q133=$O$9,SUMIFS('LISTA DE INVENTARIO'!$K$22:$K321,'LISTA DE INVENTARIO'!$C$22:$C321,C133,$Q$22:$Q321,$O$9)-SUMIFS('SEGUIMIENTO DE INVENTARIO'!$L$21:$L435,'SEGUIMIENTO DE INVENTARIO'!$C$21:$C435,C133),SUMIFS('LISTA DE INVENTARIO'!$K$22:$K321,'LISTA DE INVENTARIO'!$C$22:$C321,C133,$Q$22:$Q321,$O$9)-SUMIFS('SEGUIMIENTO DE INVENTARIO'!$L$21:$L435,'SEGUIMIENTO DE INVENTARIO'!$C$21:$C435,C133)))</f>
        <v/>
      </c>
      <c r="M133" s="120"/>
      <c r="N133" s="154" t="str">
        <f t="shared" si="4"/>
        <v xml:space="preserve"> </v>
      </c>
      <c r="O133" s="153" t="str">
        <f t="shared" si="5"/>
        <v xml:space="preserve"> </v>
      </c>
      <c r="P133" s="121"/>
      <c r="Q133" s="122"/>
      <c r="R133" s="194" t="str">
        <f ca="1"/>
        <v/>
      </c>
      <c r="S133" s="123"/>
    </row>
    <row r="134" spans="1:19" ht="18" customHeight="1">
      <c r="A134" s="13"/>
      <c r="B134" s="118">
        <v>113</v>
      </c>
      <c r="C134" s="260"/>
      <c r="D134" s="260"/>
      <c r="E134" s="260"/>
      <c r="F134" s="260"/>
      <c r="G134" s="260"/>
      <c r="H134" s="260"/>
      <c r="I134" s="260"/>
      <c r="J134" s="122"/>
      <c r="K134" s="122"/>
      <c r="L134" s="152" t="str">
        <f>IF(ISBLANK(C134),"",IF(Q134=$O$9,SUMIFS('LISTA DE INVENTARIO'!$K$22:$K321,'LISTA DE INVENTARIO'!$C$22:$C321,C134,$Q$22:$Q321,$O$9)-SUMIFS('SEGUIMIENTO DE INVENTARIO'!$L$21:$L436,'SEGUIMIENTO DE INVENTARIO'!$C$21:$C436,C134),SUMIFS('LISTA DE INVENTARIO'!$K$22:$K321,'LISTA DE INVENTARIO'!$C$22:$C321,C134,$Q$22:$Q321,$O$9)-SUMIFS('SEGUIMIENTO DE INVENTARIO'!$L$21:$L436,'SEGUIMIENTO DE INVENTARIO'!$C$21:$C436,C134)))</f>
        <v/>
      </c>
      <c r="M134" s="120"/>
      <c r="N134" s="154" t="str">
        <f t="shared" si="4"/>
        <v xml:space="preserve"> </v>
      </c>
      <c r="O134" s="153" t="str">
        <f t="shared" si="5"/>
        <v xml:space="preserve"> </v>
      </c>
      <c r="P134" s="121"/>
      <c r="Q134" s="122"/>
      <c r="R134" s="194" t="str">
        <f ca="1"/>
        <v/>
      </c>
      <c r="S134" s="123"/>
    </row>
    <row r="135" spans="1:19" ht="18" customHeight="1">
      <c r="A135" s="13"/>
      <c r="B135" s="118">
        <v>114</v>
      </c>
      <c r="C135" s="260"/>
      <c r="D135" s="260"/>
      <c r="E135" s="260"/>
      <c r="F135" s="260"/>
      <c r="G135" s="260"/>
      <c r="H135" s="260"/>
      <c r="I135" s="260"/>
      <c r="J135" s="122"/>
      <c r="K135" s="122"/>
      <c r="L135" s="152" t="str">
        <f>IF(ISBLANK(C135),"",IF(Q135=$O$9,SUMIFS('LISTA DE INVENTARIO'!$K$22:$K321,'LISTA DE INVENTARIO'!$C$22:$C321,C135,$Q$22:$Q321,$O$9)-SUMIFS('SEGUIMIENTO DE INVENTARIO'!$L$21:$L437,'SEGUIMIENTO DE INVENTARIO'!$C$21:$C437,C135),SUMIFS('LISTA DE INVENTARIO'!$K$22:$K321,'LISTA DE INVENTARIO'!$C$22:$C321,C135,$Q$22:$Q321,$O$9)-SUMIFS('SEGUIMIENTO DE INVENTARIO'!$L$21:$L437,'SEGUIMIENTO DE INVENTARIO'!$C$21:$C437,C135)))</f>
        <v/>
      </c>
      <c r="M135" s="120"/>
      <c r="N135" s="154" t="str">
        <f t="shared" si="4"/>
        <v xml:space="preserve"> </v>
      </c>
      <c r="O135" s="153" t="str">
        <f t="shared" si="5"/>
        <v xml:space="preserve"> </v>
      </c>
      <c r="P135" s="121"/>
      <c r="Q135" s="122"/>
      <c r="R135" s="194" t="str">
        <f ca="1"/>
        <v/>
      </c>
      <c r="S135" s="123"/>
    </row>
    <row r="136" spans="1:19" ht="18" customHeight="1">
      <c r="A136" s="13"/>
      <c r="B136" s="118">
        <v>115</v>
      </c>
      <c r="C136" s="260"/>
      <c r="D136" s="260"/>
      <c r="E136" s="260"/>
      <c r="F136" s="260"/>
      <c r="G136" s="260"/>
      <c r="H136" s="260"/>
      <c r="I136" s="260"/>
      <c r="J136" s="122"/>
      <c r="K136" s="122"/>
      <c r="L136" s="152" t="str">
        <f>IF(ISBLANK(C136),"",IF(Q136=$O$9,SUMIFS('LISTA DE INVENTARIO'!$K$22:$K321,'LISTA DE INVENTARIO'!$C$22:$C321,C136,$Q$22:$Q321,$O$9)-SUMIFS('SEGUIMIENTO DE INVENTARIO'!$L$21:$L438,'SEGUIMIENTO DE INVENTARIO'!$C$21:$C438,C136),SUMIFS('LISTA DE INVENTARIO'!$K$22:$K321,'LISTA DE INVENTARIO'!$C$22:$C321,C136,$Q$22:$Q321,$O$9)-SUMIFS('SEGUIMIENTO DE INVENTARIO'!$L$21:$L438,'SEGUIMIENTO DE INVENTARIO'!$C$21:$C438,C136)))</f>
        <v/>
      </c>
      <c r="M136" s="120"/>
      <c r="N136" s="154" t="str">
        <f t="shared" si="4"/>
        <v xml:space="preserve"> </v>
      </c>
      <c r="O136" s="153" t="str">
        <f t="shared" si="5"/>
        <v xml:space="preserve"> </v>
      </c>
      <c r="P136" s="121"/>
      <c r="Q136" s="122"/>
      <c r="R136" s="194" t="str">
        <f ca="1"/>
        <v/>
      </c>
      <c r="S136" s="123"/>
    </row>
    <row r="137" spans="1:19" ht="18" customHeight="1">
      <c r="A137" s="13"/>
      <c r="B137" s="118">
        <v>116</v>
      </c>
      <c r="C137" s="260"/>
      <c r="D137" s="260"/>
      <c r="E137" s="260"/>
      <c r="F137" s="260"/>
      <c r="G137" s="260"/>
      <c r="H137" s="260"/>
      <c r="I137" s="260"/>
      <c r="J137" s="122"/>
      <c r="K137" s="122"/>
      <c r="L137" s="152" t="str">
        <f>IF(ISBLANK(C137),"",IF(Q137=$O$9,SUMIFS('LISTA DE INVENTARIO'!$K$22:$K321,'LISTA DE INVENTARIO'!$C$22:$C321,C137,$Q$22:$Q321,$O$9)-SUMIFS('SEGUIMIENTO DE INVENTARIO'!$L$21:$L439,'SEGUIMIENTO DE INVENTARIO'!$C$21:$C439,C137),SUMIFS('LISTA DE INVENTARIO'!$K$22:$K321,'LISTA DE INVENTARIO'!$C$22:$C321,C137,$Q$22:$Q321,$O$9)-SUMIFS('SEGUIMIENTO DE INVENTARIO'!$L$21:$L439,'SEGUIMIENTO DE INVENTARIO'!$C$21:$C439,C137)))</f>
        <v/>
      </c>
      <c r="M137" s="120"/>
      <c r="N137" s="154" t="str">
        <f t="shared" si="4"/>
        <v xml:space="preserve"> </v>
      </c>
      <c r="O137" s="153" t="str">
        <f t="shared" si="5"/>
        <v xml:space="preserve"> </v>
      </c>
      <c r="P137" s="121"/>
      <c r="Q137" s="122"/>
      <c r="R137" s="194" t="str">
        <f ca="1"/>
        <v/>
      </c>
      <c r="S137" s="123"/>
    </row>
    <row r="138" spans="1:19" ht="18" customHeight="1">
      <c r="A138" s="13"/>
      <c r="B138" s="118">
        <v>117</v>
      </c>
      <c r="C138" s="260"/>
      <c r="D138" s="260"/>
      <c r="E138" s="260"/>
      <c r="F138" s="260"/>
      <c r="G138" s="260"/>
      <c r="H138" s="260"/>
      <c r="I138" s="260"/>
      <c r="J138" s="122"/>
      <c r="K138" s="122"/>
      <c r="L138" s="152" t="str">
        <f>IF(ISBLANK(C138),"",IF(Q138=$O$9,SUMIFS('LISTA DE INVENTARIO'!$K$22:$K321,'LISTA DE INVENTARIO'!$C$22:$C321,C138,$Q$22:$Q321,$O$9)-SUMIFS('SEGUIMIENTO DE INVENTARIO'!$L$21:$L440,'SEGUIMIENTO DE INVENTARIO'!$C$21:$C440,C138),SUMIFS('LISTA DE INVENTARIO'!$K$22:$K321,'LISTA DE INVENTARIO'!$C$22:$C321,C138,$Q$22:$Q321,$O$9)-SUMIFS('SEGUIMIENTO DE INVENTARIO'!$L$21:$L440,'SEGUIMIENTO DE INVENTARIO'!$C$21:$C440,C138)))</f>
        <v/>
      </c>
      <c r="M138" s="120"/>
      <c r="N138" s="154" t="str">
        <f t="shared" si="4"/>
        <v xml:space="preserve"> </v>
      </c>
      <c r="O138" s="153" t="str">
        <f t="shared" si="5"/>
        <v xml:space="preserve"> </v>
      </c>
      <c r="P138" s="121"/>
      <c r="Q138" s="122"/>
      <c r="R138" s="194" t="str">
        <f ca="1"/>
        <v/>
      </c>
      <c r="S138" s="123"/>
    </row>
    <row r="139" spans="1:19" ht="18" customHeight="1">
      <c r="A139" s="13"/>
      <c r="B139" s="118">
        <v>118</v>
      </c>
      <c r="C139" s="260"/>
      <c r="D139" s="260"/>
      <c r="E139" s="260"/>
      <c r="F139" s="260"/>
      <c r="G139" s="260"/>
      <c r="H139" s="260"/>
      <c r="I139" s="260"/>
      <c r="J139" s="122"/>
      <c r="K139" s="122"/>
      <c r="L139" s="152" t="str">
        <f>IF(ISBLANK(C139),"",IF(Q139=$O$9,SUMIFS('LISTA DE INVENTARIO'!$K$22:$K321,'LISTA DE INVENTARIO'!$C$22:$C321,C139,$Q$22:$Q321,$O$9)-SUMIFS('SEGUIMIENTO DE INVENTARIO'!$L$21:$L441,'SEGUIMIENTO DE INVENTARIO'!$C$21:$C441,C139),SUMIFS('LISTA DE INVENTARIO'!$K$22:$K321,'LISTA DE INVENTARIO'!$C$22:$C321,C139,$Q$22:$Q321,$O$9)-SUMIFS('SEGUIMIENTO DE INVENTARIO'!$L$21:$L441,'SEGUIMIENTO DE INVENTARIO'!$C$21:$C441,C139)))</f>
        <v/>
      </c>
      <c r="M139" s="120"/>
      <c r="N139" s="154" t="str">
        <f t="shared" si="4"/>
        <v xml:space="preserve"> </v>
      </c>
      <c r="O139" s="153" t="str">
        <f t="shared" si="5"/>
        <v xml:space="preserve"> </v>
      </c>
      <c r="P139" s="121"/>
      <c r="Q139" s="122"/>
      <c r="R139" s="194" t="str">
        <f ca="1"/>
        <v/>
      </c>
      <c r="S139" s="123"/>
    </row>
    <row r="140" spans="1:19" ht="18" customHeight="1">
      <c r="A140" s="13"/>
      <c r="B140" s="118">
        <v>119</v>
      </c>
      <c r="C140" s="260"/>
      <c r="D140" s="260"/>
      <c r="E140" s="260"/>
      <c r="F140" s="260"/>
      <c r="G140" s="260"/>
      <c r="H140" s="260"/>
      <c r="I140" s="260"/>
      <c r="J140" s="122"/>
      <c r="K140" s="122"/>
      <c r="L140" s="152" t="str">
        <f>IF(ISBLANK(C140),"",IF(Q140=$O$9,SUMIFS('LISTA DE INVENTARIO'!$K$22:$K321,'LISTA DE INVENTARIO'!$C$22:$C321,C140,$Q$22:$Q321,$O$9)-SUMIFS('SEGUIMIENTO DE INVENTARIO'!$L$21:$L442,'SEGUIMIENTO DE INVENTARIO'!$C$21:$C442,C140),SUMIFS('LISTA DE INVENTARIO'!$K$22:$K321,'LISTA DE INVENTARIO'!$C$22:$C321,C140,$Q$22:$Q321,$O$9)-SUMIFS('SEGUIMIENTO DE INVENTARIO'!$L$21:$L442,'SEGUIMIENTO DE INVENTARIO'!$C$21:$C442,C140)))</f>
        <v/>
      </c>
      <c r="M140" s="120"/>
      <c r="N140" s="154" t="str">
        <f t="shared" si="4"/>
        <v xml:space="preserve"> </v>
      </c>
      <c r="O140" s="153" t="str">
        <f t="shared" si="5"/>
        <v xml:space="preserve"> </v>
      </c>
      <c r="P140" s="121"/>
      <c r="Q140" s="122"/>
      <c r="R140" s="194" t="str">
        <f ca="1"/>
        <v/>
      </c>
      <c r="S140" s="123"/>
    </row>
    <row r="141" spans="1:19" ht="18" customHeight="1">
      <c r="A141" s="13"/>
      <c r="B141" s="118">
        <v>120</v>
      </c>
      <c r="C141" s="260"/>
      <c r="D141" s="260"/>
      <c r="E141" s="260"/>
      <c r="F141" s="260"/>
      <c r="G141" s="260"/>
      <c r="H141" s="260"/>
      <c r="I141" s="260"/>
      <c r="J141" s="122"/>
      <c r="K141" s="122"/>
      <c r="L141" s="152" t="str">
        <f>IF(ISBLANK(C141),"",IF(Q141=$O$9,SUMIFS('LISTA DE INVENTARIO'!$K$22:$K321,'LISTA DE INVENTARIO'!$C$22:$C321,C141,$Q$22:$Q321,$O$9)-SUMIFS('SEGUIMIENTO DE INVENTARIO'!$L$21:$L443,'SEGUIMIENTO DE INVENTARIO'!$C$21:$C443,C141),SUMIFS('LISTA DE INVENTARIO'!$K$22:$K321,'LISTA DE INVENTARIO'!$C$22:$C321,C141,$Q$22:$Q321,$O$9)-SUMIFS('SEGUIMIENTO DE INVENTARIO'!$L$21:$L443,'SEGUIMIENTO DE INVENTARIO'!$C$21:$C443,C141)))</f>
        <v/>
      </c>
      <c r="M141" s="120"/>
      <c r="N141" s="154" t="str">
        <f t="shared" si="4"/>
        <v xml:space="preserve"> </v>
      </c>
      <c r="O141" s="153" t="str">
        <f t="shared" si="5"/>
        <v xml:space="preserve"> </v>
      </c>
      <c r="P141" s="121"/>
      <c r="Q141" s="122"/>
      <c r="R141" s="194" t="str">
        <f ca="1"/>
        <v/>
      </c>
      <c r="S141" s="123"/>
    </row>
    <row r="142" spans="1:19" ht="18" customHeight="1">
      <c r="A142" s="13"/>
      <c r="B142" s="118">
        <v>121</v>
      </c>
      <c r="C142" s="260"/>
      <c r="D142" s="260"/>
      <c r="E142" s="260"/>
      <c r="F142" s="260"/>
      <c r="G142" s="260"/>
      <c r="H142" s="260"/>
      <c r="I142" s="260"/>
      <c r="J142" s="122"/>
      <c r="K142" s="122"/>
      <c r="L142" s="152" t="str">
        <f>IF(ISBLANK(C142),"",IF(Q142=$O$9,SUMIFS('LISTA DE INVENTARIO'!$K$22:$K321,'LISTA DE INVENTARIO'!$C$22:$C321,C142,$Q$22:$Q321,$O$9)-SUMIFS('SEGUIMIENTO DE INVENTARIO'!$L$21:$L444,'SEGUIMIENTO DE INVENTARIO'!$C$21:$C444,C142),SUMIFS('LISTA DE INVENTARIO'!$K$22:$K321,'LISTA DE INVENTARIO'!$C$22:$C321,C142,$Q$22:$Q321,$O$9)-SUMIFS('SEGUIMIENTO DE INVENTARIO'!$L$21:$L444,'SEGUIMIENTO DE INVENTARIO'!$C$21:$C444,C142)))</f>
        <v/>
      </c>
      <c r="M142" s="120"/>
      <c r="N142" s="154" t="str">
        <f t="shared" si="4"/>
        <v xml:space="preserve"> </v>
      </c>
      <c r="O142" s="153" t="str">
        <f t="shared" si="5"/>
        <v xml:space="preserve"> </v>
      </c>
      <c r="P142" s="121"/>
      <c r="Q142" s="122"/>
      <c r="R142" s="194" t="str">
        <f ca="1"/>
        <v/>
      </c>
      <c r="S142" s="123"/>
    </row>
    <row r="143" spans="1:19" ht="18" customHeight="1">
      <c r="A143" s="13"/>
      <c r="B143" s="118">
        <v>122</v>
      </c>
      <c r="C143" s="260"/>
      <c r="D143" s="260"/>
      <c r="E143" s="260"/>
      <c r="F143" s="260"/>
      <c r="G143" s="260"/>
      <c r="H143" s="260"/>
      <c r="I143" s="260"/>
      <c r="J143" s="122"/>
      <c r="K143" s="122"/>
      <c r="L143" s="152" t="str">
        <f>IF(ISBLANK(C143),"",IF(Q143=$O$9,SUMIFS('LISTA DE INVENTARIO'!$K$22:$K321,'LISTA DE INVENTARIO'!$C$22:$C321,C143,$Q$22:$Q321,$O$9)-SUMIFS('SEGUIMIENTO DE INVENTARIO'!$L$21:$L445,'SEGUIMIENTO DE INVENTARIO'!$C$21:$C445,C143),SUMIFS('LISTA DE INVENTARIO'!$K$22:$K321,'LISTA DE INVENTARIO'!$C$22:$C321,C143,$Q$22:$Q321,$O$9)-SUMIFS('SEGUIMIENTO DE INVENTARIO'!$L$21:$L445,'SEGUIMIENTO DE INVENTARIO'!$C$21:$C445,C143)))</f>
        <v/>
      </c>
      <c r="M143" s="120"/>
      <c r="N143" s="154" t="str">
        <f t="shared" si="4"/>
        <v xml:space="preserve"> </v>
      </c>
      <c r="O143" s="153" t="str">
        <f t="shared" si="5"/>
        <v xml:space="preserve"> </v>
      </c>
      <c r="P143" s="121"/>
      <c r="Q143" s="122"/>
      <c r="R143" s="194" t="str">
        <f ca="1"/>
        <v/>
      </c>
      <c r="S143" s="123"/>
    </row>
    <row r="144" spans="1:19" ht="18" customHeight="1">
      <c r="A144" s="13"/>
      <c r="B144" s="118">
        <v>123</v>
      </c>
      <c r="C144" s="260"/>
      <c r="D144" s="260"/>
      <c r="E144" s="260"/>
      <c r="F144" s="260"/>
      <c r="G144" s="260"/>
      <c r="H144" s="260"/>
      <c r="I144" s="260"/>
      <c r="J144" s="122"/>
      <c r="K144" s="122"/>
      <c r="L144" s="152" t="str">
        <f>IF(ISBLANK(C144),"",IF(Q144=$O$9,SUMIFS('LISTA DE INVENTARIO'!$K$22:$K321,'LISTA DE INVENTARIO'!$C$22:$C321,C144,$Q$22:$Q321,$O$9)-SUMIFS('SEGUIMIENTO DE INVENTARIO'!$L$21:$L446,'SEGUIMIENTO DE INVENTARIO'!$C$21:$C446,C144),SUMIFS('LISTA DE INVENTARIO'!$K$22:$K321,'LISTA DE INVENTARIO'!$C$22:$C321,C144,$Q$22:$Q321,$O$9)-SUMIFS('SEGUIMIENTO DE INVENTARIO'!$L$21:$L446,'SEGUIMIENTO DE INVENTARIO'!$C$21:$C446,C144)))</f>
        <v/>
      </c>
      <c r="M144" s="120"/>
      <c r="N144" s="154" t="str">
        <f t="shared" si="4"/>
        <v xml:space="preserve"> </v>
      </c>
      <c r="O144" s="153" t="str">
        <f t="shared" si="5"/>
        <v xml:space="preserve"> </v>
      </c>
      <c r="P144" s="121"/>
      <c r="Q144" s="122"/>
      <c r="R144" s="194" t="str">
        <f ca="1"/>
        <v/>
      </c>
      <c r="S144" s="123"/>
    </row>
    <row r="145" spans="1:19" ht="18" customHeight="1">
      <c r="A145" s="13"/>
      <c r="B145" s="118">
        <v>124</v>
      </c>
      <c r="C145" s="260"/>
      <c r="D145" s="260"/>
      <c r="E145" s="260"/>
      <c r="F145" s="260"/>
      <c r="G145" s="260"/>
      <c r="H145" s="260"/>
      <c r="I145" s="260"/>
      <c r="J145" s="122"/>
      <c r="K145" s="122"/>
      <c r="L145" s="152" t="str">
        <f>IF(ISBLANK(C145),"",IF(Q145=$O$9,SUMIFS('LISTA DE INVENTARIO'!$K$22:$K321,'LISTA DE INVENTARIO'!$C$22:$C321,C145,$Q$22:$Q321,$O$9)-SUMIFS('SEGUIMIENTO DE INVENTARIO'!$L$21:$L447,'SEGUIMIENTO DE INVENTARIO'!$C$21:$C447,C145),SUMIFS('LISTA DE INVENTARIO'!$K$22:$K321,'LISTA DE INVENTARIO'!$C$22:$C321,C145,$Q$22:$Q321,$O$9)-SUMIFS('SEGUIMIENTO DE INVENTARIO'!$L$21:$L447,'SEGUIMIENTO DE INVENTARIO'!$C$21:$C447,C145)))</f>
        <v/>
      </c>
      <c r="M145" s="120"/>
      <c r="N145" s="154" t="str">
        <f t="shared" si="4"/>
        <v xml:space="preserve"> </v>
      </c>
      <c r="O145" s="153" t="str">
        <f t="shared" si="5"/>
        <v xml:space="preserve"> </v>
      </c>
      <c r="P145" s="121"/>
      <c r="Q145" s="122"/>
      <c r="R145" s="194" t="str">
        <f ca="1"/>
        <v/>
      </c>
      <c r="S145" s="123"/>
    </row>
    <row r="146" spans="1:19" ht="18" customHeight="1">
      <c r="A146" s="13"/>
      <c r="B146" s="118">
        <v>125</v>
      </c>
      <c r="C146" s="260"/>
      <c r="D146" s="260"/>
      <c r="E146" s="260"/>
      <c r="F146" s="260"/>
      <c r="G146" s="260"/>
      <c r="H146" s="260"/>
      <c r="I146" s="260"/>
      <c r="J146" s="122"/>
      <c r="K146" s="122"/>
      <c r="L146" s="152" t="str">
        <f>IF(ISBLANK(C146),"",IF(Q146=$O$9,SUMIFS('LISTA DE INVENTARIO'!$K$22:$K321,'LISTA DE INVENTARIO'!$C$22:$C321,C146,$Q$22:$Q321,$O$9)-SUMIFS('SEGUIMIENTO DE INVENTARIO'!$L$21:$L448,'SEGUIMIENTO DE INVENTARIO'!$C$21:$C448,C146),SUMIFS('LISTA DE INVENTARIO'!$K$22:$K321,'LISTA DE INVENTARIO'!$C$22:$C321,C146,$Q$22:$Q321,$O$9)-SUMIFS('SEGUIMIENTO DE INVENTARIO'!$L$21:$L448,'SEGUIMIENTO DE INVENTARIO'!$C$21:$C448,C146)))</f>
        <v/>
      </c>
      <c r="M146" s="120"/>
      <c r="N146" s="154" t="str">
        <f t="shared" si="4"/>
        <v xml:space="preserve"> </v>
      </c>
      <c r="O146" s="153" t="str">
        <f t="shared" si="5"/>
        <v xml:space="preserve"> </v>
      </c>
      <c r="P146" s="121"/>
      <c r="Q146" s="122"/>
      <c r="R146" s="194" t="str">
        <f ca="1"/>
        <v/>
      </c>
      <c r="S146" s="123"/>
    </row>
    <row r="147" spans="1:19" ht="18" customHeight="1">
      <c r="A147" s="13"/>
      <c r="B147" s="118">
        <v>126</v>
      </c>
      <c r="C147" s="260"/>
      <c r="D147" s="260"/>
      <c r="E147" s="260"/>
      <c r="F147" s="260"/>
      <c r="G147" s="260"/>
      <c r="H147" s="260"/>
      <c r="I147" s="260"/>
      <c r="J147" s="122"/>
      <c r="K147" s="122"/>
      <c r="L147" s="152" t="str">
        <f>IF(ISBLANK(C147),"",IF(Q147=$O$9,SUMIFS('LISTA DE INVENTARIO'!$K$22:$K321,'LISTA DE INVENTARIO'!$C$22:$C321,C147,$Q$22:$Q321,$O$9)-SUMIFS('SEGUIMIENTO DE INVENTARIO'!$L$21:$L449,'SEGUIMIENTO DE INVENTARIO'!$C$21:$C449,C147),SUMIFS('LISTA DE INVENTARIO'!$K$22:$K321,'LISTA DE INVENTARIO'!$C$22:$C321,C147,$Q$22:$Q321,$O$9)-SUMIFS('SEGUIMIENTO DE INVENTARIO'!$L$21:$L449,'SEGUIMIENTO DE INVENTARIO'!$C$21:$C449,C147)))</f>
        <v/>
      </c>
      <c r="M147" s="120"/>
      <c r="N147" s="154" t="str">
        <f t="shared" si="4"/>
        <v xml:space="preserve"> </v>
      </c>
      <c r="O147" s="153" t="str">
        <f t="shared" si="5"/>
        <v xml:space="preserve"> </v>
      </c>
      <c r="P147" s="121"/>
      <c r="Q147" s="122"/>
      <c r="R147" s="194" t="str">
        <f ca="1"/>
        <v/>
      </c>
      <c r="S147" s="123"/>
    </row>
    <row r="148" spans="1:19" ht="18" customHeight="1">
      <c r="A148" s="13"/>
      <c r="B148" s="118">
        <v>127</v>
      </c>
      <c r="C148" s="261"/>
      <c r="D148" s="262"/>
      <c r="E148" s="262"/>
      <c r="F148" s="262"/>
      <c r="G148" s="262"/>
      <c r="H148" s="262"/>
      <c r="I148" s="263"/>
      <c r="J148" s="122"/>
      <c r="K148" s="122"/>
      <c r="L148" s="152" t="str">
        <f>IF(ISBLANK(C148),"",IF(Q148=$O$9,SUMIFS('LISTA DE INVENTARIO'!$K$22:$K321,'LISTA DE INVENTARIO'!$C$22:$C321,C148,$Q$22:$Q321,$O$9)-SUMIFS('SEGUIMIENTO DE INVENTARIO'!$L$21:$L450,'SEGUIMIENTO DE INVENTARIO'!$C$21:$C450,C148),SUMIFS('LISTA DE INVENTARIO'!$K$22:$K321,'LISTA DE INVENTARIO'!$C$22:$C321,C148,$Q$22:$Q321,$O$9)-SUMIFS('SEGUIMIENTO DE INVENTARIO'!$L$21:$L450,'SEGUIMIENTO DE INVENTARIO'!$C$21:$C450,C148)))</f>
        <v/>
      </c>
      <c r="M148" s="120"/>
      <c r="N148" s="154" t="str">
        <f t="shared" si="4"/>
        <v xml:space="preserve"> </v>
      </c>
      <c r="O148" s="153" t="str">
        <f t="shared" si="5"/>
        <v xml:space="preserve"> </v>
      </c>
      <c r="P148" s="121"/>
      <c r="Q148" s="122"/>
      <c r="R148" s="194" t="str">
        <f ca="1"/>
        <v/>
      </c>
      <c r="S148" s="123"/>
    </row>
    <row r="149" spans="1:19" ht="18" customHeight="1">
      <c r="A149" s="13"/>
      <c r="B149" s="118">
        <v>128</v>
      </c>
      <c r="C149" s="260"/>
      <c r="D149" s="260"/>
      <c r="E149" s="260"/>
      <c r="F149" s="260"/>
      <c r="G149" s="260"/>
      <c r="H149" s="260"/>
      <c r="I149" s="260"/>
      <c r="J149" s="122"/>
      <c r="K149" s="122"/>
      <c r="L149" s="152" t="str">
        <f>IF(ISBLANK(C149),"",IF(Q149=$O$9,SUMIFS('LISTA DE INVENTARIO'!$K$22:$K321,'LISTA DE INVENTARIO'!$C$22:$C321,C149,$Q$22:$Q321,$O$9)-SUMIFS('SEGUIMIENTO DE INVENTARIO'!$L$21:$L451,'SEGUIMIENTO DE INVENTARIO'!$C$21:$C451,C149),SUMIFS('LISTA DE INVENTARIO'!$K$22:$K321,'LISTA DE INVENTARIO'!$C$22:$C321,C149,$Q$22:$Q321,$O$9)-SUMIFS('SEGUIMIENTO DE INVENTARIO'!$L$21:$L451,'SEGUIMIENTO DE INVENTARIO'!$C$21:$C451,C149)))</f>
        <v/>
      </c>
      <c r="M149" s="120"/>
      <c r="N149" s="154" t="str">
        <f t="shared" si="4"/>
        <v xml:space="preserve"> </v>
      </c>
      <c r="O149" s="153" t="str">
        <f t="shared" si="5"/>
        <v xml:space="preserve"> </v>
      </c>
      <c r="P149" s="121"/>
      <c r="Q149" s="122"/>
      <c r="R149" s="194" t="str">
        <f ca="1"/>
        <v/>
      </c>
      <c r="S149" s="123"/>
    </row>
    <row r="150" spans="1:19" ht="18" customHeight="1">
      <c r="A150" s="13"/>
      <c r="B150" s="118">
        <v>129</v>
      </c>
      <c r="C150" s="260"/>
      <c r="D150" s="260"/>
      <c r="E150" s="260"/>
      <c r="F150" s="260"/>
      <c r="G150" s="260"/>
      <c r="H150" s="260"/>
      <c r="I150" s="260"/>
      <c r="J150" s="122"/>
      <c r="K150" s="122"/>
      <c r="L150" s="152" t="str">
        <f>IF(ISBLANK(C150),"",IF(Q150=$O$9,SUMIFS('LISTA DE INVENTARIO'!$K$22:$K321,'LISTA DE INVENTARIO'!$C$22:$C321,C150,$Q$22:$Q321,$O$9)-SUMIFS('SEGUIMIENTO DE INVENTARIO'!$L$21:$L452,'SEGUIMIENTO DE INVENTARIO'!$C$21:$C452,C150),SUMIFS('LISTA DE INVENTARIO'!$K$22:$K321,'LISTA DE INVENTARIO'!$C$22:$C321,C150,$Q$22:$Q321,$O$9)-SUMIFS('SEGUIMIENTO DE INVENTARIO'!$L$21:$L452,'SEGUIMIENTO DE INVENTARIO'!$C$21:$C452,C150)))</f>
        <v/>
      </c>
      <c r="M150" s="120"/>
      <c r="N150" s="154" t="str">
        <f t="shared" si="4"/>
        <v xml:space="preserve"> </v>
      </c>
      <c r="O150" s="153" t="str">
        <f t="shared" si="5"/>
        <v xml:space="preserve"> </v>
      </c>
      <c r="P150" s="121"/>
      <c r="Q150" s="122"/>
      <c r="R150" s="194" t="str">
        <f ca="1"/>
        <v/>
      </c>
      <c r="S150" s="123"/>
    </row>
    <row r="151" spans="1:19" ht="18" customHeight="1">
      <c r="A151" s="13"/>
      <c r="B151" s="118">
        <v>130</v>
      </c>
      <c r="C151" s="260"/>
      <c r="D151" s="260"/>
      <c r="E151" s="260"/>
      <c r="F151" s="260"/>
      <c r="G151" s="260"/>
      <c r="H151" s="260"/>
      <c r="I151" s="260"/>
      <c r="J151" s="122"/>
      <c r="K151" s="122"/>
      <c r="L151" s="152" t="str">
        <f>IF(ISBLANK(C151),"",IF(Q151=$O$9,SUMIFS('LISTA DE INVENTARIO'!$K$22:$K321,'LISTA DE INVENTARIO'!$C$22:$C321,C151,$Q$22:$Q321,$O$9)-SUMIFS('SEGUIMIENTO DE INVENTARIO'!$L$21:$L453,'SEGUIMIENTO DE INVENTARIO'!$C$21:$C453,C151),SUMIFS('LISTA DE INVENTARIO'!$K$22:$K321,'LISTA DE INVENTARIO'!$C$22:$C321,C151,$Q$22:$Q321,$O$9)-SUMIFS('SEGUIMIENTO DE INVENTARIO'!$L$21:$L453,'SEGUIMIENTO DE INVENTARIO'!$C$21:$C453,C151)))</f>
        <v/>
      </c>
      <c r="M151" s="120"/>
      <c r="N151" s="154" t="str">
        <f t="shared" si="4"/>
        <v xml:space="preserve"> </v>
      </c>
      <c r="O151" s="153" t="str">
        <f t="shared" si="5"/>
        <v xml:space="preserve"> </v>
      </c>
      <c r="P151" s="121"/>
      <c r="Q151" s="122"/>
      <c r="R151" s="194" t="str">
        <f ca="1"/>
        <v/>
      </c>
      <c r="S151" s="123"/>
    </row>
    <row r="152" spans="1:19" ht="18" customHeight="1">
      <c r="A152" s="13"/>
      <c r="B152" s="118">
        <v>131</v>
      </c>
      <c r="C152" s="260"/>
      <c r="D152" s="260"/>
      <c r="E152" s="260"/>
      <c r="F152" s="260"/>
      <c r="G152" s="260"/>
      <c r="H152" s="260"/>
      <c r="I152" s="260"/>
      <c r="J152" s="122"/>
      <c r="K152" s="122"/>
      <c r="L152" s="152" t="str">
        <f>IF(ISBLANK(C152),"",IF(Q152=$O$9,SUMIFS('LISTA DE INVENTARIO'!$K$22:$K321,'LISTA DE INVENTARIO'!$C$22:$C321,C152,$Q$22:$Q321,$O$9)-SUMIFS('SEGUIMIENTO DE INVENTARIO'!$L$21:$L454,'SEGUIMIENTO DE INVENTARIO'!$C$21:$C454,C152),SUMIFS('LISTA DE INVENTARIO'!$K$22:$K321,'LISTA DE INVENTARIO'!$C$22:$C321,C152,$Q$22:$Q321,$O$9)-SUMIFS('SEGUIMIENTO DE INVENTARIO'!$L$21:$L454,'SEGUIMIENTO DE INVENTARIO'!$C$21:$C454,C152)))</f>
        <v/>
      </c>
      <c r="M152" s="120"/>
      <c r="N152" s="154" t="str">
        <f t="shared" si="4"/>
        <v xml:space="preserve"> </v>
      </c>
      <c r="O152" s="153" t="str">
        <f t="shared" si="5"/>
        <v xml:space="preserve"> </v>
      </c>
      <c r="P152" s="121"/>
      <c r="Q152" s="122"/>
      <c r="R152" s="194" t="str">
        <f ca="1"/>
        <v/>
      </c>
      <c r="S152" s="123"/>
    </row>
    <row r="153" spans="1:19" ht="18" customHeight="1">
      <c r="A153" s="13"/>
      <c r="B153" s="118">
        <v>132</v>
      </c>
      <c r="C153" s="260"/>
      <c r="D153" s="260"/>
      <c r="E153" s="260"/>
      <c r="F153" s="260"/>
      <c r="G153" s="260"/>
      <c r="H153" s="260"/>
      <c r="I153" s="260"/>
      <c r="J153" s="122"/>
      <c r="K153" s="122"/>
      <c r="L153" s="152" t="str">
        <f>IF(ISBLANK(C153),"",IF(Q153=$O$9,SUMIFS('LISTA DE INVENTARIO'!$K$22:$K321,'LISTA DE INVENTARIO'!$C$22:$C321,C153,$Q$22:$Q321,$O$9)-SUMIFS('SEGUIMIENTO DE INVENTARIO'!$L$21:$L455,'SEGUIMIENTO DE INVENTARIO'!$C$21:$C455,C153),SUMIFS('LISTA DE INVENTARIO'!$K$22:$K321,'LISTA DE INVENTARIO'!$C$22:$C321,C153,$Q$22:$Q321,$O$9)-SUMIFS('SEGUIMIENTO DE INVENTARIO'!$L$21:$L455,'SEGUIMIENTO DE INVENTARIO'!$C$21:$C455,C153)))</f>
        <v/>
      </c>
      <c r="M153" s="120"/>
      <c r="N153" s="154" t="str">
        <f t="shared" si="4"/>
        <v xml:space="preserve"> </v>
      </c>
      <c r="O153" s="153" t="str">
        <f t="shared" si="5"/>
        <v xml:space="preserve"> </v>
      </c>
      <c r="P153" s="121"/>
      <c r="Q153" s="122"/>
      <c r="R153" s="194" t="str">
        <f ca="1"/>
        <v/>
      </c>
      <c r="S153" s="123"/>
    </row>
    <row r="154" spans="1:19" ht="18" customHeight="1">
      <c r="A154" s="13"/>
      <c r="B154" s="118">
        <v>133</v>
      </c>
      <c r="C154" s="260"/>
      <c r="D154" s="260"/>
      <c r="E154" s="260"/>
      <c r="F154" s="260"/>
      <c r="G154" s="260"/>
      <c r="H154" s="260"/>
      <c r="I154" s="260"/>
      <c r="J154" s="122"/>
      <c r="K154" s="122"/>
      <c r="L154" s="152" t="str">
        <f>IF(ISBLANK(C154),"",IF(Q154=$O$9,SUMIFS('LISTA DE INVENTARIO'!$K$22:$K321,'LISTA DE INVENTARIO'!$C$22:$C321,C154,$Q$22:$Q321,$O$9)-SUMIFS('SEGUIMIENTO DE INVENTARIO'!$L$21:$L456,'SEGUIMIENTO DE INVENTARIO'!$C$21:$C456,C154),SUMIFS('LISTA DE INVENTARIO'!$K$22:$K321,'LISTA DE INVENTARIO'!$C$22:$C321,C154,$Q$22:$Q321,$O$9)-SUMIFS('SEGUIMIENTO DE INVENTARIO'!$L$21:$L456,'SEGUIMIENTO DE INVENTARIO'!$C$21:$C456,C154)))</f>
        <v/>
      </c>
      <c r="M154" s="120"/>
      <c r="N154" s="154" t="str">
        <f t="shared" si="4"/>
        <v xml:space="preserve"> </v>
      </c>
      <c r="O154" s="153" t="str">
        <f t="shared" si="5"/>
        <v xml:space="preserve"> </v>
      </c>
      <c r="P154" s="121"/>
      <c r="Q154" s="122"/>
      <c r="R154" s="194" t="str">
        <f ca="1"/>
        <v/>
      </c>
      <c r="S154" s="123"/>
    </row>
    <row r="155" spans="1:19" ht="18" customHeight="1">
      <c r="A155" s="13"/>
      <c r="B155" s="118">
        <v>134</v>
      </c>
      <c r="C155" s="260"/>
      <c r="D155" s="260"/>
      <c r="E155" s="260"/>
      <c r="F155" s="260"/>
      <c r="G155" s="260"/>
      <c r="H155" s="260"/>
      <c r="I155" s="260"/>
      <c r="J155" s="122"/>
      <c r="K155" s="122"/>
      <c r="L155" s="152" t="str">
        <f>IF(ISBLANK(C155),"",IF(Q155=$O$9,SUMIFS('LISTA DE INVENTARIO'!$K$22:$K321,'LISTA DE INVENTARIO'!$C$22:$C321,C155,$Q$22:$Q321,$O$9)-SUMIFS('SEGUIMIENTO DE INVENTARIO'!$L$21:$L457,'SEGUIMIENTO DE INVENTARIO'!$C$21:$C457,C155),SUMIFS('LISTA DE INVENTARIO'!$K$22:$K321,'LISTA DE INVENTARIO'!$C$22:$C321,C155,$Q$22:$Q321,$O$9)-SUMIFS('SEGUIMIENTO DE INVENTARIO'!$L$21:$L457,'SEGUIMIENTO DE INVENTARIO'!$C$21:$C457,C155)))</f>
        <v/>
      </c>
      <c r="M155" s="120"/>
      <c r="N155" s="154" t="str">
        <f t="shared" si="4"/>
        <v xml:space="preserve"> </v>
      </c>
      <c r="O155" s="153" t="str">
        <f t="shared" si="5"/>
        <v xml:space="preserve"> </v>
      </c>
      <c r="P155" s="121"/>
      <c r="Q155" s="122"/>
      <c r="R155" s="194" t="str">
        <f ca="1"/>
        <v/>
      </c>
      <c r="S155" s="123"/>
    </row>
    <row r="156" spans="1:19" ht="18" customHeight="1">
      <c r="A156" s="13"/>
      <c r="B156" s="118">
        <v>135</v>
      </c>
      <c r="C156" s="260"/>
      <c r="D156" s="260"/>
      <c r="E156" s="260"/>
      <c r="F156" s="260"/>
      <c r="G156" s="260"/>
      <c r="H156" s="260"/>
      <c r="I156" s="260"/>
      <c r="J156" s="122"/>
      <c r="K156" s="122"/>
      <c r="L156" s="152" t="str">
        <f>IF(ISBLANK(C156),"",IF(Q156=$O$9,SUMIFS('LISTA DE INVENTARIO'!$K$22:$K321,'LISTA DE INVENTARIO'!$C$22:$C321,C156,$Q$22:$Q321,$O$9)-SUMIFS('SEGUIMIENTO DE INVENTARIO'!$L$21:$L458,'SEGUIMIENTO DE INVENTARIO'!$C$21:$C458,C156),SUMIFS('LISTA DE INVENTARIO'!$K$22:$K321,'LISTA DE INVENTARIO'!$C$22:$C321,C156,$Q$22:$Q321,$O$9)-SUMIFS('SEGUIMIENTO DE INVENTARIO'!$L$21:$L458,'SEGUIMIENTO DE INVENTARIO'!$C$21:$C458,C156)))</f>
        <v/>
      </c>
      <c r="M156" s="120"/>
      <c r="N156" s="154" t="str">
        <f t="shared" si="4"/>
        <v xml:space="preserve"> </v>
      </c>
      <c r="O156" s="153" t="str">
        <f t="shared" si="5"/>
        <v xml:space="preserve"> </v>
      </c>
      <c r="P156" s="121"/>
      <c r="Q156" s="122"/>
      <c r="R156" s="194" t="str">
        <f ca="1"/>
        <v/>
      </c>
      <c r="S156" s="123"/>
    </row>
    <row r="157" spans="1:19" ht="18" customHeight="1">
      <c r="A157" s="13"/>
      <c r="B157" s="118">
        <v>136</v>
      </c>
      <c r="C157" s="260"/>
      <c r="D157" s="260"/>
      <c r="E157" s="260"/>
      <c r="F157" s="260"/>
      <c r="G157" s="260"/>
      <c r="H157" s="260"/>
      <c r="I157" s="260"/>
      <c r="J157" s="122"/>
      <c r="K157" s="122"/>
      <c r="L157" s="152" t="str">
        <f>IF(ISBLANK(C157),"",IF(Q157=$O$9,SUMIFS('LISTA DE INVENTARIO'!$K$22:$K321,'LISTA DE INVENTARIO'!$C$22:$C321,C157,$Q$22:$Q321,$O$9)-SUMIFS('SEGUIMIENTO DE INVENTARIO'!$L$21:$L459,'SEGUIMIENTO DE INVENTARIO'!$C$21:$C459,C157),SUMIFS('LISTA DE INVENTARIO'!$K$22:$K321,'LISTA DE INVENTARIO'!$C$22:$C321,C157,$Q$22:$Q321,$O$9)-SUMIFS('SEGUIMIENTO DE INVENTARIO'!$L$21:$L459,'SEGUIMIENTO DE INVENTARIO'!$C$21:$C459,C157)))</f>
        <v/>
      </c>
      <c r="M157" s="120"/>
      <c r="N157" s="154" t="str">
        <f t="shared" si="4"/>
        <v xml:space="preserve"> </v>
      </c>
      <c r="O157" s="153" t="str">
        <f t="shared" si="5"/>
        <v xml:space="preserve"> </v>
      </c>
      <c r="P157" s="121"/>
      <c r="Q157" s="122"/>
      <c r="R157" s="194" t="str">
        <f ca="1"/>
        <v/>
      </c>
      <c r="S157" s="123"/>
    </row>
    <row r="158" spans="1:19" ht="18" customHeight="1">
      <c r="A158" s="13"/>
      <c r="B158" s="118">
        <v>137</v>
      </c>
      <c r="C158" s="260"/>
      <c r="D158" s="260"/>
      <c r="E158" s="260"/>
      <c r="F158" s="260"/>
      <c r="G158" s="260"/>
      <c r="H158" s="260"/>
      <c r="I158" s="260"/>
      <c r="J158" s="122"/>
      <c r="K158" s="122"/>
      <c r="L158" s="152" t="str">
        <f>IF(ISBLANK(C158),"",IF(Q158=$O$9,SUMIFS('LISTA DE INVENTARIO'!$K$22:$K321,'LISTA DE INVENTARIO'!$C$22:$C321,C158,$Q$22:$Q321,$O$9)-SUMIFS('SEGUIMIENTO DE INVENTARIO'!$L$21:$L460,'SEGUIMIENTO DE INVENTARIO'!$C$21:$C460,C158),SUMIFS('LISTA DE INVENTARIO'!$K$22:$K321,'LISTA DE INVENTARIO'!$C$22:$C321,C158,$Q$22:$Q321,$O$9)-SUMIFS('SEGUIMIENTO DE INVENTARIO'!$L$21:$L460,'SEGUIMIENTO DE INVENTARIO'!$C$21:$C460,C158)))</f>
        <v/>
      </c>
      <c r="M158" s="120"/>
      <c r="N158" s="154" t="str">
        <f t="shared" si="4"/>
        <v xml:space="preserve"> </v>
      </c>
      <c r="O158" s="153" t="str">
        <f t="shared" si="5"/>
        <v xml:space="preserve"> </v>
      </c>
      <c r="P158" s="121"/>
      <c r="Q158" s="122"/>
      <c r="R158" s="194" t="str">
        <f ca="1"/>
        <v/>
      </c>
      <c r="S158" s="123"/>
    </row>
    <row r="159" spans="1:19" ht="18" customHeight="1">
      <c r="A159" s="13"/>
      <c r="B159" s="118">
        <v>138</v>
      </c>
      <c r="C159" s="260"/>
      <c r="D159" s="260"/>
      <c r="E159" s="260"/>
      <c r="F159" s="260"/>
      <c r="G159" s="260"/>
      <c r="H159" s="260"/>
      <c r="I159" s="260"/>
      <c r="J159" s="122"/>
      <c r="K159" s="122"/>
      <c r="L159" s="152" t="str">
        <f>IF(ISBLANK(C159),"",IF(Q159=$O$9,SUMIFS('LISTA DE INVENTARIO'!$K$22:$K321,'LISTA DE INVENTARIO'!$C$22:$C321,C159,$Q$22:$Q321,$O$9)-SUMIFS('SEGUIMIENTO DE INVENTARIO'!$L$21:$L461,'SEGUIMIENTO DE INVENTARIO'!$C$21:$C461,C159),SUMIFS('LISTA DE INVENTARIO'!$K$22:$K321,'LISTA DE INVENTARIO'!$C$22:$C321,C159,$Q$22:$Q321,$O$9)-SUMIFS('SEGUIMIENTO DE INVENTARIO'!$L$21:$L461,'SEGUIMIENTO DE INVENTARIO'!$C$21:$C461,C159)))</f>
        <v/>
      </c>
      <c r="M159" s="120"/>
      <c r="N159" s="154" t="str">
        <f t="shared" si="4"/>
        <v xml:space="preserve"> </v>
      </c>
      <c r="O159" s="153" t="str">
        <f t="shared" si="5"/>
        <v xml:space="preserve"> </v>
      </c>
      <c r="P159" s="121"/>
      <c r="Q159" s="122"/>
      <c r="R159" s="194" t="str">
        <f ca="1"/>
        <v/>
      </c>
      <c r="S159" s="123"/>
    </row>
    <row r="160" spans="1:19" ht="18" customHeight="1">
      <c r="A160" s="13"/>
      <c r="B160" s="118">
        <v>139</v>
      </c>
      <c r="C160" s="261"/>
      <c r="D160" s="262"/>
      <c r="E160" s="262"/>
      <c r="F160" s="262"/>
      <c r="G160" s="262"/>
      <c r="H160" s="262"/>
      <c r="I160" s="263"/>
      <c r="J160" s="122"/>
      <c r="K160" s="122"/>
      <c r="L160" s="152" t="str">
        <f>IF(ISBLANK(C160),"",IF(Q160=$O$9,SUMIFS('LISTA DE INVENTARIO'!$K$22:$K321,'LISTA DE INVENTARIO'!$C$22:$C321,C160,$Q$22:$Q321,$O$9)-SUMIFS('SEGUIMIENTO DE INVENTARIO'!$L$21:$L462,'SEGUIMIENTO DE INVENTARIO'!$C$21:$C462,C160),SUMIFS('LISTA DE INVENTARIO'!$K$22:$K321,'LISTA DE INVENTARIO'!$C$22:$C321,C160,$Q$22:$Q321,$O$9)-SUMIFS('SEGUIMIENTO DE INVENTARIO'!$L$21:$L462,'SEGUIMIENTO DE INVENTARIO'!$C$21:$C462,C160)))</f>
        <v/>
      </c>
      <c r="M160" s="120"/>
      <c r="N160" s="154" t="str">
        <f t="shared" si="4"/>
        <v xml:space="preserve"> </v>
      </c>
      <c r="O160" s="153" t="str">
        <f t="shared" si="5"/>
        <v xml:space="preserve"> </v>
      </c>
      <c r="P160" s="121"/>
      <c r="Q160" s="122"/>
      <c r="R160" s="194" t="str">
        <f ca="1"/>
        <v/>
      </c>
      <c r="S160" s="123"/>
    </row>
    <row r="161" spans="1:19" ht="18" customHeight="1">
      <c r="A161" s="13"/>
      <c r="B161" s="118">
        <v>140</v>
      </c>
      <c r="C161" s="260"/>
      <c r="D161" s="260"/>
      <c r="E161" s="260"/>
      <c r="F161" s="260"/>
      <c r="G161" s="260"/>
      <c r="H161" s="260"/>
      <c r="I161" s="260"/>
      <c r="J161" s="122"/>
      <c r="K161" s="122"/>
      <c r="L161" s="152" t="str">
        <f>IF(ISBLANK(C161),"",IF(Q161=$O$9,SUMIFS('LISTA DE INVENTARIO'!$K$22:$K321,'LISTA DE INVENTARIO'!$C$22:$C321,C161,$Q$22:$Q321,$O$9)-SUMIFS('SEGUIMIENTO DE INVENTARIO'!$L$21:$L463,'SEGUIMIENTO DE INVENTARIO'!$C$21:$C463,C161),SUMIFS('LISTA DE INVENTARIO'!$K$22:$K321,'LISTA DE INVENTARIO'!$C$22:$C321,C161,$Q$22:$Q321,$O$9)-SUMIFS('SEGUIMIENTO DE INVENTARIO'!$L$21:$L463,'SEGUIMIENTO DE INVENTARIO'!$C$21:$C463,C161)))</f>
        <v/>
      </c>
      <c r="M161" s="120"/>
      <c r="N161" s="154" t="str">
        <f t="shared" si="4"/>
        <v xml:space="preserve"> </v>
      </c>
      <c r="O161" s="153" t="str">
        <f t="shared" si="5"/>
        <v xml:space="preserve"> </v>
      </c>
      <c r="P161" s="121"/>
      <c r="Q161" s="122"/>
      <c r="R161" s="194" t="str">
        <f ca="1"/>
        <v/>
      </c>
      <c r="S161" s="123"/>
    </row>
    <row r="162" spans="1:19" ht="18" customHeight="1">
      <c r="A162" s="13"/>
      <c r="B162" s="118">
        <v>141</v>
      </c>
      <c r="C162" s="260"/>
      <c r="D162" s="260"/>
      <c r="E162" s="260"/>
      <c r="F162" s="260"/>
      <c r="G162" s="260"/>
      <c r="H162" s="260"/>
      <c r="I162" s="260"/>
      <c r="J162" s="122"/>
      <c r="K162" s="122"/>
      <c r="L162" s="152" t="str">
        <f>IF(ISBLANK(C162),"",IF(Q162=$O$9,SUMIFS('LISTA DE INVENTARIO'!$K$22:$K321,'LISTA DE INVENTARIO'!$C$22:$C321,C162,$Q$22:$Q321,$O$9)-SUMIFS('SEGUIMIENTO DE INVENTARIO'!$L$21:$L464,'SEGUIMIENTO DE INVENTARIO'!$C$21:$C464,C162),SUMIFS('LISTA DE INVENTARIO'!$K$22:$K321,'LISTA DE INVENTARIO'!$C$22:$C321,C162,$Q$22:$Q321,$O$9)-SUMIFS('SEGUIMIENTO DE INVENTARIO'!$L$21:$L464,'SEGUIMIENTO DE INVENTARIO'!$C$21:$C464,C162)))</f>
        <v/>
      </c>
      <c r="M162" s="120"/>
      <c r="N162" s="154" t="str">
        <f t="shared" si="4"/>
        <v xml:space="preserve"> </v>
      </c>
      <c r="O162" s="153" t="str">
        <f t="shared" si="5"/>
        <v xml:space="preserve"> </v>
      </c>
      <c r="P162" s="121"/>
      <c r="Q162" s="122"/>
      <c r="R162" s="194" t="str">
        <f ca="1"/>
        <v/>
      </c>
      <c r="S162" s="123"/>
    </row>
    <row r="163" spans="1:19" ht="18" customHeight="1">
      <c r="A163" s="13"/>
      <c r="B163" s="118">
        <v>142</v>
      </c>
      <c r="C163" s="260"/>
      <c r="D163" s="260"/>
      <c r="E163" s="260"/>
      <c r="F163" s="260"/>
      <c r="G163" s="260"/>
      <c r="H163" s="260"/>
      <c r="I163" s="260"/>
      <c r="J163" s="122"/>
      <c r="K163" s="122"/>
      <c r="L163" s="152" t="str">
        <f>IF(ISBLANK(C163),"",IF(Q163=$O$9,SUMIFS('LISTA DE INVENTARIO'!$K$22:$K321,'LISTA DE INVENTARIO'!$C$22:$C321,C163,$Q$22:$Q321,$O$9)-SUMIFS('SEGUIMIENTO DE INVENTARIO'!$L$21:$L465,'SEGUIMIENTO DE INVENTARIO'!$C$21:$C465,C163),SUMIFS('LISTA DE INVENTARIO'!$K$22:$K321,'LISTA DE INVENTARIO'!$C$22:$C321,C163,$Q$22:$Q321,$O$9)-SUMIFS('SEGUIMIENTO DE INVENTARIO'!$L$21:$L465,'SEGUIMIENTO DE INVENTARIO'!$C$21:$C465,C163)))</f>
        <v/>
      </c>
      <c r="M163" s="120"/>
      <c r="N163" s="154" t="str">
        <f t="shared" si="4"/>
        <v xml:space="preserve"> </v>
      </c>
      <c r="O163" s="153" t="str">
        <f t="shared" si="5"/>
        <v xml:space="preserve"> </v>
      </c>
      <c r="P163" s="121"/>
      <c r="Q163" s="122"/>
      <c r="R163" s="194" t="str">
        <f ca="1"/>
        <v/>
      </c>
      <c r="S163" s="123"/>
    </row>
    <row r="164" spans="1:19" ht="18" customHeight="1">
      <c r="A164" s="13"/>
      <c r="B164" s="118">
        <v>143</v>
      </c>
      <c r="C164" s="260"/>
      <c r="D164" s="260"/>
      <c r="E164" s="260"/>
      <c r="F164" s="260"/>
      <c r="G164" s="260"/>
      <c r="H164" s="260"/>
      <c r="I164" s="260"/>
      <c r="J164" s="122"/>
      <c r="K164" s="122"/>
      <c r="L164" s="152" t="str">
        <f>IF(ISBLANK(C164),"",IF(Q164=$O$9,SUMIFS('LISTA DE INVENTARIO'!$K$22:$K321,'LISTA DE INVENTARIO'!$C$22:$C321,C164,$Q$22:$Q321,$O$9)-SUMIFS('SEGUIMIENTO DE INVENTARIO'!$L$21:$L466,'SEGUIMIENTO DE INVENTARIO'!$C$21:$C466,C164),SUMIFS('LISTA DE INVENTARIO'!$K$22:$K321,'LISTA DE INVENTARIO'!$C$22:$C321,C164,$Q$22:$Q321,$O$9)-SUMIFS('SEGUIMIENTO DE INVENTARIO'!$L$21:$L466,'SEGUIMIENTO DE INVENTARIO'!$C$21:$C466,C164)))</f>
        <v/>
      </c>
      <c r="M164" s="120"/>
      <c r="N164" s="154" t="str">
        <f t="shared" si="4"/>
        <v xml:space="preserve"> </v>
      </c>
      <c r="O164" s="153" t="str">
        <f t="shared" si="5"/>
        <v xml:space="preserve"> </v>
      </c>
      <c r="P164" s="121"/>
      <c r="Q164" s="122"/>
      <c r="R164" s="194" t="str">
        <f ca="1"/>
        <v/>
      </c>
      <c r="S164" s="123"/>
    </row>
    <row r="165" spans="1:19" ht="18" customHeight="1">
      <c r="A165" s="13"/>
      <c r="B165" s="118">
        <v>144</v>
      </c>
      <c r="C165" s="260"/>
      <c r="D165" s="260"/>
      <c r="E165" s="260"/>
      <c r="F165" s="260"/>
      <c r="G165" s="260"/>
      <c r="H165" s="260"/>
      <c r="I165" s="260"/>
      <c r="J165" s="122"/>
      <c r="K165" s="122"/>
      <c r="L165" s="152" t="str">
        <f>IF(ISBLANK(C165),"",IF(Q165=$O$9,SUMIFS('LISTA DE INVENTARIO'!$K$22:$K321,'LISTA DE INVENTARIO'!$C$22:$C321,C165,$Q$22:$Q321,$O$9)-SUMIFS('SEGUIMIENTO DE INVENTARIO'!$L$21:$L467,'SEGUIMIENTO DE INVENTARIO'!$C$21:$C467,C165),SUMIFS('LISTA DE INVENTARIO'!$K$22:$K321,'LISTA DE INVENTARIO'!$C$22:$C321,C165,$Q$22:$Q321,$O$9)-SUMIFS('SEGUIMIENTO DE INVENTARIO'!$L$21:$L467,'SEGUIMIENTO DE INVENTARIO'!$C$21:$C467,C165)))</f>
        <v/>
      </c>
      <c r="M165" s="120"/>
      <c r="N165" s="154" t="str">
        <f t="shared" si="4"/>
        <v xml:space="preserve"> </v>
      </c>
      <c r="O165" s="153" t="str">
        <f t="shared" si="5"/>
        <v xml:space="preserve"> </v>
      </c>
      <c r="P165" s="121"/>
      <c r="Q165" s="122"/>
      <c r="R165" s="194" t="str">
        <f ca="1"/>
        <v/>
      </c>
      <c r="S165" s="123"/>
    </row>
    <row r="166" spans="1:19" ht="18" customHeight="1">
      <c r="A166" s="13"/>
      <c r="B166" s="118">
        <v>145</v>
      </c>
      <c r="C166" s="260"/>
      <c r="D166" s="260"/>
      <c r="E166" s="260"/>
      <c r="F166" s="260"/>
      <c r="G166" s="260"/>
      <c r="H166" s="260"/>
      <c r="I166" s="260"/>
      <c r="J166" s="122"/>
      <c r="K166" s="122"/>
      <c r="L166" s="152" t="str">
        <f>IF(ISBLANK(C166),"",IF(Q166=$O$9,SUMIFS('LISTA DE INVENTARIO'!$K$22:$K321,'LISTA DE INVENTARIO'!$C$22:$C321,C166,$Q$22:$Q321,$O$9)-SUMIFS('SEGUIMIENTO DE INVENTARIO'!$L$21:$L468,'SEGUIMIENTO DE INVENTARIO'!$C$21:$C468,C166),SUMIFS('LISTA DE INVENTARIO'!$K$22:$K321,'LISTA DE INVENTARIO'!$C$22:$C321,C166,$Q$22:$Q321,$O$9)-SUMIFS('SEGUIMIENTO DE INVENTARIO'!$L$21:$L468,'SEGUIMIENTO DE INVENTARIO'!$C$21:$C468,C166)))</f>
        <v/>
      </c>
      <c r="M166" s="120"/>
      <c r="N166" s="154" t="str">
        <f t="shared" si="4"/>
        <v xml:space="preserve"> </v>
      </c>
      <c r="O166" s="153" t="str">
        <f t="shared" si="5"/>
        <v xml:space="preserve"> </v>
      </c>
      <c r="P166" s="121"/>
      <c r="Q166" s="122"/>
      <c r="R166" s="194" t="str">
        <f ca="1"/>
        <v/>
      </c>
      <c r="S166" s="123"/>
    </row>
    <row r="167" spans="1:19" ht="18" customHeight="1">
      <c r="A167" s="13"/>
      <c r="B167" s="118">
        <v>146</v>
      </c>
      <c r="C167" s="260"/>
      <c r="D167" s="260"/>
      <c r="E167" s="260"/>
      <c r="F167" s="260"/>
      <c r="G167" s="260"/>
      <c r="H167" s="260"/>
      <c r="I167" s="260"/>
      <c r="J167" s="122"/>
      <c r="K167" s="122"/>
      <c r="L167" s="152" t="str">
        <f>IF(ISBLANK(C167),"",IF(Q167=$O$9,SUMIFS('LISTA DE INVENTARIO'!$K$22:$K321,'LISTA DE INVENTARIO'!$C$22:$C321,C167,$Q$22:$Q321,$O$9)-SUMIFS('SEGUIMIENTO DE INVENTARIO'!$L$21:$L469,'SEGUIMIENTO DE INVENTARIO'!$C$21:$C469,C167),SUMIFS('LISTA DE INVENTARIO'!$K$22:$K321,'LISTA DE INVENTARIO'!$C$22:$C321,C167,$Q$22:$Q321,$O$9)-SUMIFS('SEGUIMIENTO DE INVENTARIO'!$L$21:$L469,'SEGUIMIENTO DE INVENTARIO'!$C$21:$C469,C167)))</f>
        <v/>
      </c>
      <c r="M167" s="120"/>
      <c r="N167" s="154" t="str">
        <f t="shared" si="4"/>
        <v xml:space="preserve"> </v>
      </c>
      <c r="O167" s="153" t="str">
        <f t="shared" si="5"/>
        <v xml:space="preserve"> </v>
      </c>
      <c r="P167" s="121"/>
      <c r="Q167" s="122"/>
      <c r="R167" s="194" t="str">
        <f ca="1"/>
        <v/>
      </c>
      <c r="S167" s="123"/>
    </row>
    <row r="168" spans="1:19" ht="18" customHeight="1">
      <c r="A168" s="13"/>
      <c r="B168" s="118">
        <v>147</v>
      </c>
      <c r="C168" s="260"/>
      <c r="D168" s="260"/>
      <c r="E168" s="260"/>
      <c r="F168" s="260"/>
      <c r="G168" s="260"/>
      <c r="H168" s="260"/>
      <c r="I168" s="260"/>
      <c r="J168" s="122"/>
      <c r="K168" s="122"/>
      <c r="L168" s="152" t="str">
        <f>IF(ISBLANK(C168),"",IF(Q168=$O$9,SUMIFS('LISTA DE INVENTARIO'!$K$22:$K321,'LISTA DE INVENTARIO'!$C$22:$C321,C168,$Q$22:$Q321,$O$9)-SUMIFS('SEGUIMIENTO DE INVENTARIO'!$L$21:$L470,'SEGUIMIENTO DE INVENTARIO'!$C$21:$C470,C168),SUMIFS('LISTA DE INVENTARIO'!$K$22:$K321,'LISTA DE INVENTARIO'!$C$22:$C321,C168,$Q$22:$Q321,$O$9)-SUMIFS('SEGUIMIENTO DE INVENTARIO'!$L$21:$L470,'SEGUIMIENTO DE INVENTARIO'!$C$21:$C470,C168)))</f>
        <v/>
      </c>
      <c r="M168" s="120"/>
      <c r="N168" s="154" t="str">
        <f t="shared" si="4"/>
        <v xml:space="preserve"> </v>
      </c>
      <c r="O168" s="153" t="str">
        <f t="shared" si="5"/>
        <v xml:space="preserve"> </v>
      </c>
      <c r="P168" s="121"/>
      <c r="Q168" s="122"/>
      <c r="R168" s="194" t="str">
        <f ca="1"/>
        <v/>
      </c>
      <c r="S168" s="123"/>
    </row>
    <row r="169" spans="1:19" ht="18" customHeight="1">
      <c r="A169" s="13"/>
      <c r="B169" s="118">
        <v>148</v>
      </c>
      <c r="C169" s="260"/>
      <c r="D169" s="260"/>
      <c r="E169" s="260"/>
      <c r="F169" s="260"/>
      <c r="G169" s="260"/>
      <c r="H169" s="260"/>
      <c r="I169" s="260"/>
      <c r="J169" s="122"/>
      <c r="K169" s="122"/>
      <c r="L169" s="152" t="str">
        <f>IF(ISBLANK(C169),"",IF(Q169=$O$9,SUMIFS('LISTA DE INVENTARIO'!$K$22:$K321,'LISTA DE INVENTARIO'!$C$22:$C321,C169,$Q$22:$Q321,$O$9)-SUMIFS('SEGUIMIENTO DE INVENTARIO'!$L$21:$L471,'SEGUIMIENTO DE INVENTARIO'!$C$21:$C471,C169),SUMIFS('LISTA DE INVENTARIO'!$K$22:$K321,'LISTA DE INVENTARIO'!$C$22:$C321,C169,$Q$22:$Q321,$O$9)-SUMIFS('SEGUIMIENTO DE INVENTARIO'!$L$21:$L471,'SEGUIMIENTO DE INVENTARIO'!$C$21:$C471,C169)))</f>
        <v/>
      </c>
      <c r="M169" s="120"/>
      <c r="N169" s="154" t="str">
        <f t="shared" si="4"/>
        <v xml:space="preserve"> </v>
      </c>
      <c r="O169" s="153" t="str">
        <f t="shared" si="5"/>
        <v xml:space="preserve"> </v>
      </c>
      <c r="P169" s="121"/>
      <c r="Q169" s="122"/>
      <c r="R169" s="194" t="str">
        <f ca="1"/>
        <v/>
      </c>
      <c r="S169" s="123"/>
    </row>
    <row r="170" spans="1:19" ht="18" customHeight="1">
      <c r="A170" s="13"/>
      <c r="B170" s="118">
        <v>149</v>
      </c>
      <c r="C170" s="260"/>
      <c r="D170" s="260"/>
      <c r="E170" s="260"/>
      <c r="F170" s="260"/>
      <c r="G170" s="260"/>
      <c r="H170" s="260"/>
      <c r="I170" s="260"/>
      <c r="J170" s="122"/>
      <c r="K170" s="122"/>
      <c r="L170" s="152" t="str">
        <f>IF(ISBLANK(C170),"",IF(Q170=$O$9,SUMIFS('LISTA DE INVENTARIO'!$K$22:$K321,'LISTA DE INVENTARIO'!$C$22:$C321,C170,$Q$22:$Q321,$O$9)-SUMIFS('SEGUIMIENTO DE INVENTARIO'!$L$21:$L472,'SEGUIMIENTO DE INVENTARIO'!$C$21:$C472,C170),SUMIFS('LISTA DE INVENTARIO'!$K$22:$K321,'LISTA DE INVENTARIO'!$C$22:$C321,C170,$Q$22:$Q321,$O$9)-SUMIFS('SEGUIMIENTO DE INVENTARIO'!$L$21:$L472,'SEGUIMIENTO DE INVENTARIO'!$C$21:$C472,C170)))</f>
        <v/>
      </c>
      <c r="M170" s="120"/>
      <c r="N170" s="154" t="str">
        <f t="shared" si="4"/>
        <v xml:space="preserve"> </v>
      </c>
      <c r="O170" s="153" t="str">
        <f t="shared" si="5"/>
        <v xml:space="preserve"> </v>
      </c>
      <c r="P170" s="121"/>
      <c r="Q170" s="122"/>
      <c r="R170" s="194" t="str">
        <f ca="1"/>
        <v/>
      </c>
      <c r="S170" s="123"/>
    </row>
    <row r="171" spans="1:19" ht="18" customHeight="1">
      <c r="A171" s="13"/>
      <c r="B171" s="118">
        <v>150</v>
      </c>
      <c r="C171" s="261"/>
      <c r="D171" s="262"/>
      <c r="E171" s="262"/>
      <c r="F171" s="262"/>
      <c r="G171" s="262"/>
      <c r="H171" s="262"/>
      <c r="I171" s="263"/>
      <c r="J171" s="122"/>
      <c r="K171" s="122"/>
      <c r="L171" s="152" t="str">
        <f>IF(ISBLANK(C171),"",IF(Q171=$O$9,SUMIFS('LISTA DE INVENTARIO'!$K$22:$K321,'LISTA DE INVENTARIO'!$C$22:$C321,C171,$Q$22:$Q321,$O$9)-SUMIFS('SEGUIMIENTO DE INVENTARIO'!$L$21:$L473,'SEGUIMIENTO DE INVENTARIO'!$C$21:$C473,C171),SUMIFS('LISTA DE INVENTARIO'!$K$22:$K321,'LISTA DE INVENTARIO'!$C$22:$C321,C171,$Q$22:$Q321,$O$9)-SUMIFS('SEGUIMIENTO DE INVENTARIO'!$L$21:$L473,'SEGUIMIENTO DE INVENTARIO'!$C$21:$C473,C171)))</f>
        <v/>
      </c>
      <c r="M171" s="120"/>
      <c r="N171" s="154" t="str">
        <f t="shared" si="4"/>
        <v xml:space="preserve"> </v>
      </c>
      <c r="O171" s="153" t="str">
        <f t="shared" si="5"/>
        <v xml:space="preserve"> </v>
      </c>
      <c r="P171" s="121"/>
      <c r="Q171" s="122"/>
      <c r="R171" s="194" t="str">
        <f ca="1"/>
        <v/>
      </c>
      <c r="S171" s="123"/>
    </row>
    <row r="172" spans="1:19" ht="18" customHeight="1">
      <c r="A172" s="13"/>
      <c r="B172" s="118">
        <v>151</v>
      </c>
      <c r="C172" s="260"/>
      <c r="D172" s="260"/>
      <c r="E172" s="260"/>
      <c r="F172" s="260"/>
      <c r="G172" s="260"/>
      <c r="H172" s="260"/>
      <c r="I172" s="260"/>
      <c r="J172" s="122"/>
      <c r="K172" s="122"/>
      <c r="L172" s="152" t="str">
        <f>IF(ISBLANK(C172),"",IF(Q172=$O$9,SUMIFS('LISTA DE INVENTARIO'!$K$22:$K321,'LISTA DE INVENTARIO'!$C$22:$C321,C172,$Q$22:$Q321,$O$9)-SUMIFS('SEGUIMIENTO DE INVENTARIO'!$L$21:$L474,'SEGUIMIENTO DE INVENTARIO'!$C$21:$C474,C172),SUMIFS('LISTA DE INVENTARIO'!$K$22:$K321,'LISTA DE INVENTARIO'!$C$22:$C321,C172,$Q$22:$Q321,$O$9)-SUMIFS('SEGUIMIENTO DE INVENTARIO'!$L$21:$L474,'SEGUIMIENTO DE INVENTARIO'!$C$21:$C474,C172)))</f>
        <v/>
      </c>
      <c r="M172" s="120"/>
      <c r="N172" s="154" t="str">
        <f t="shared" si="4"/>
        <v xml:space="preserve"> </v>
      </c>
      <c r="O172" s="153" t="str">
        <f t="shared" si="5"/>
        <v xml:space="preserve"> </v>
      </c>
      <c r="P172" s="121"/>
      <c r="Q172" s="122"/>
      <c r="R172" s="194" t="str">
        <f ca="1"/>
        <v/>
      </c>
      <c r="S172" s="123"/>
    </row>
    <row r="173" spans="1:19" ht="18" customHeight="1">
      <c r="A173" s="13"/>
      <c r="B173" s="118">
        <v>152</v>
      </c>
      <c r="C173" s="260"/>
      <c r="D173" s="260"/>
      <c r="E173" s="260"/>
      <c r="F173" s="260"/>
      <c r="G173" s="260"/>
      <c r="H173" s="260"/>
      <c r="I173" s="260"/>
      <c r="J173" s="122"/>
      <c r="K173" s="122"/>
      <c r="L173" s="152" t="str">
        <f>IF(ISBLANK(C173),"",IF(Q173=$O$9,SUMIFS('LISTA DE INVENTARIO'!$K$22:$K321,'LISTA DE INVENTARIO'!$C$22:$C321,C173,$Q$22:$Q321,$O$9)-SUMIFS('SEGUIMIENTO DE INVENTARIO'!$L$21:$L475,'SEGUIMIENTO DE INVENTARIO'!$C$21:$C475,C173),SUMIFS('LISTA DE INVENTARIO'!$K$22:$K321,'LISTA DE INVENTARIO'!$C$22:$C321,C173,$Q$22:$Q321,$O$9)-SUMIFS('SEGUIMIENTO DE INVENTARIO'!$L$21:$L475,'SEGUIMIENTO DE INVENTARIO'!$C$21:$C475,C173)))</f>
        <v/>
      </c>
      <c r="M173" s="120"/>
      <c r="N173" s="154" t="str">
        <f t="shared" si="4"/>
        <v xml:space="preserve"> </v>
      </c>
      <c r="O173" s="153" t="str">
        <f t="shared" si="5"/>
        <v xml:space="preserve"> </v>
      </c>
      <c r="P173" s="121"/>
      <c r="Q173" s="122"/>
      <c r="R173" s="194" t="str">
        <f ca="1"/>
        <v/>
      </c>
      <c r="S173" s="123"/>
    </row>
    <row r="174" spans="1:19" ht="18" customHeight="1">
      <c r="A174" s="13"/>
      <c r="B174" s="118">
        <v>153</v>
      </c>
      <c r="C174" s="260"/>
      <c r="D174" s="260"/>
      <c r="E174" s="260"/>
      <c r="F174" s="260"/>
      <c r="G174" s="260"/>
      <c r="H174" s="260"/>
      <c r="I174" s="260"/>
      <c r="J174" s="122"/>
      <c r="K174" s="122"/>
      <c r="L174" s="152" t="str">
        <f>IF(ISBLANK(C174),"",IF(Q174=$O$9,SUMIFS('LISTA DE INVENTARIO'!$K$22:$K321,'LISTA DE INVENTARIO'!$C$22:$C321,C174,$Q$22:$Q321,$O$9)-SUMIFS('SEGUIMIENTO DE INVENTARIO'!$L$21:$L476,'SEGUIMIENTO DE INVENTARIO'!$C$21:$C476,C174),SUMIFS('LISTA DE INVENTARIO'!$K$22:$K321,'LISTA DE INVENTARIO'!$C$22:$C321,C174,$Q$22:$Q321,$O$9)-SUMIFS('SEGUIMIENTO DE INVENTARIO'!$L$21:$L476,'SEGUIMIENTO DE INVENTARIO'!$C$21:$C476,C174)))</f>
        <v/>
      </c>
      <c r="M174" s="120"/>
      <c r="N174" s="154" t="str">
        <f t="shared" si="4"/>
        <v xml:space="preserve"> </v>
      </c>
      <c r="O174" s="153" t="str">
        <f t="shared" si="5"/>
        <v xml:space="preserve"> </v>
      </c>
      <c r="P174" s="121"/>
      <c r="Q174" s="122"/>
      <c r="R174" s="194" t="str">
        <f ca="1"/>
        <v/>
      </c>
      <c r="S174" s="123"/>
    </row>
    <row r="175" spans="1:19" ht="18" customHeight="1">
      <c r="A175" s="13"/>
      <c r="B175" s="118">
        <v>154</v>
      </c>
      <c r="C175" s="260"/>
      <c r="D175" s="260"/>
      <c r="E175" s="260"/>
      <c r="F175" s="260"/>
      <c r="G175" s="260"/>
      <c r="H175" s="260"/>
      <c r="I175" s="260"/>
      <c r="J175" s="122"/>
      <c r="K175" s="122"/>
      <c r="L175" s="152" t="str">
        <f>IF(ISBLANK(C175),"",IF(Q175=$O$9,SUMIFS('LISTA DE INVENTARIO'!$K$22:$K321,'LISTA DE INVENTARIO'!$C$22:$C321,C175,$Q$22:$Q321,$O$9)-SUMIFS('SEGUIMIENTO DE INVENTARIO'!$L$21:$L477,'SEGUIMIENTO DE INVENTARIO'!$C$21:$C477,C175),SUMIFS('LISTA DE INVENTARIO'!$K$22:$K321,'LISTA DE INVENTARIO'!$C$22:$C321,C175,$Q$22:$Q321,$O$9)-SUMIFS('SEGUIMIENTO DE INVENTARIO'!$L$21:$L477,'SEGUIMIENTO DE INVENTARIO'!$C$21:$C477,C175)))</f>
        <v/>
      </c>
      <c r="M175" s="120"/>
      <c r="N175" s="154" t="str">
        <f t="shared" si="4"/>
        <v xml:space="preserve"> </v>
      </c>
      <c r="O175" s="153" t="str">
        <f t="shared" si="5"/>
        <v xml:space="preserve"> </v>
      </c>
      <c r="P175" s="121"/>
      <c r="Q175" s="122"/>
      <c r="R175" s="194" t="str">
        <f ca="1"/>
        <v/>
      </c>
      <c r="S175" s="123"/>
    </row>
    <row r="176" spans="1:19" ht="18" customHeight="1">
      <c r="A176" s="13"/>
      <c r="B176" s="118">
        <v>155</v>
      </c>
      <c r="C176" s="260"/>
      <c r="D176" s="260"/>
      <c r="E176" s="260"/>
      <c r="F176" s="260"/>
      <c r="G176" s="260"/>
      <c r="H176" s="260"/>
      <c r="I176" s="260"/>
      <c r="J176" s="122"/>
      <c r="K176" s="122"/>
      <c r="L176" s="152" t="str">
        <f>IF(ISBLANK(C176),"",IF(Q176=$O$9,SUMIFS('LISTA DE INVENTARIO'!$K$22:$K321,'LISTA DE INVENTARIO'!$C$22:$C321,C176,$Q$22:$Q321,$O$9)-SUMIFS('SEGUIMIENTO DE INVENTARIO'!$L$21:$L478,'SEGUIMIENTO DE INVENTARIO'!$C$21:$C478,C176),SUMIFS('LISTA DE INVENTARIO'!$K$22:$K321,'LISTA DE INVENTARIO'!$C$22:$C321,C176,$Q$22:$Q321,$O$9)-SUMIFS('SEGUIMIENTO DE INVENTARIO'!$L$21:$L478,'SEGUIMIENTO DE INVENTARIO'!$C$21:$C478,C176)))</f>
        <v/>
      </c>
      <c r="M176" s="120"/>
      <c r="N176" s="154" t="str">
        <f t="shared" si="4"/>
        <v xml:space="preserve"> </v>
      </c>
      <c r="O176" s="153" t="str">
        <f t="shared" si="5"/>
        <v xml:space="preserve"> </v>
      </c>
      <c r="P176" s="121"/>
      <c r="Q176" s="122"/>
      <c r="R176" s="194" t="str">
        <f ca="1"/>
        <v/>
      </c>
      <c r="S176" s="123"/>
    </row>
    <row r="177" spans="1:19" ht="18" customHeight="1">
      <c r="A177" s="13"/>
      <c r="B177" s="118">
        <v>156</v>
      </c>
      <c r="C177" s="260"/>
      <c r="D177" s="260"/>
      <c r="E177" s="260"/>
      <c r="F177" s="260"/>
      <c r="G177" s="260"/>
      <c r="H177" s="260"/>
      <c r="I177" s="260"/>
      <c r="J177" s="122"/>
      <c r="K177" s="122"/>
      <c r="L177" s="152" t="str">
        <f>IF(ISBLANK(C177),"",IF(Q177=$O$9,SUMIFS('LISTA DE INVENTARIO'!$K$22:$K321,'LISTA DE INVENTARIO'!$C$22:$C321,C177,$Q$22:$Q321,$O$9)-SUMIFS('SEGUIMIENTO DE INVENTARIO'!$L$21:$L479,'SEGUIMIENTO DE INVENTARIO'!$C$21:$C479,C177),SUMIFS('LISTA DE INVENTARIO'!$K$22:$K321,'LISTA DE INVENTARIO'!$C$22:$C321,C177,$Q$22:$Q321,$O$9)-SUMIFS('SEGUIMIENTO DE INVENTARIO'!$L$21:$L479,'SEGUIMIENTO DE INVENTARIO'!$C$21:$C479,C177)))</f>
        <v/>
      </c>
      <c r="M177" s="120"/>
      <c r="N177" s="154" t="str">
        <f t="shared" si="4"/>
        <v xml:space="preserve"> </v>
      </c>
      <c r="O177" s="153" t="str">
        <f t="shared" si="5"/>
        <v xml:space="preserve"> </v>
      </c>
      <c r="P177" s="121"/>
      <c r="Q177" s="122"/>
      <c r="R177" s="194" t="str">
        <f ca="1"/>
        <v/>
      </c>
      <c r="S177" s="123"/>
    </row>
    <row r="178" spans="1:19" ht="18" customHeight="1">
      <c r="A178" s="13"/>
      <c r="B178" s="118">
        <v>157</v>
      </c>
      <c r="C178" s="260"/>
      <c r="D178" s="260"/>
      <c r="E178" s="260"/>
      <c r="F178" s="260"/>
      <c r="G178" s="260"/>
      <c r="H178" s="260"/>
      <c r="I178" s="260"/>
      <c r="J178" s="122"/>
      <c r="K178" s="122"/>
      <c r="L178" s="152" t="str">
        <f>IF(ISBLANK(C178),"",IF(Q178=$O$9,SUMIFS('LISTA DE INVENTARIO'!$K$22:$K321,'LISTA DE INVENTARIO'!$C$22:$C321,C178,$Q$22:$Q321,$O$9)-SUMIFS('SEGUIMIENTO DE INVENTARIO'!$L$21:$L480,'SEGUIMIENTO DE INVENTARIO'!$C$21:$C480,C178),SUMIFS('LISTA DE INVENTARIO'!$K$22:$K321,'LISTA DE INVENTARIO'!$C$22:$C321,C178,$Q$22:$Q321,$O$9)-SUMIFS('SEGUIMIENTO DE INVENTARIO'!$L$21:$L480,'SEGUIMIENTO DE INVENTARIO'!$C$21:$C480,C178)))</f>
        <v/>
      </c>
      <c r="M178" s="120"/>
      <c r="N178" s="154" t="str">
        <f t="shared" si="4"/>
        <v xml:space="preserve"> </v>
      </c>
      <c r="O178" s="153" t="str">
        <f t="shared" si="5"/>
        <v xml:space="preserve"> </v>
      </c>
      <c r="P178" s="121"/>
      <c r="Q178" s="122"/>
      <c r="R178" s="194" t="str">
        <f ca="1"/>
        <v/>
      </c>
      <c r="S178" s="123"/>
    </row>
    <row r="179" spans="1:19" ht="18" customHeight="1">
      <c r="A179" s="13"/>
      <c r="B179" s="118">
        <v>158</v>
      </c>
      <c r="C179" s="260"/>
      <c r="D179" s="260"/>
      <c r="E179" s="260"/>
      <c r="F179" s="260"/>
      <c r="G179" s="260"/>
      <c r="H179" s="260"/>
      <c r="I179" s="260"/>
      <c r="J179" s="122"/>
      <c r="K179" s="122"/>
      <c r="L179" s="152" t="str">
        <f>IF(ISBLANK(C179),"",IF(Q179=$O$9,SUMIFS('LISTA DE INVENTARIO'!$K$22:$K321,'LISTA DE INVENTARIO'!$C$22:$C321,C179,$Q$22:$Q321,$O$9)-SUMIFS('SEGUIMIENTO DE INVENTARIO'!$L$21:$L481,'SEGUIMIENTO DE INVENTARIO'!$C$21:$C481,C179),SUMIFS('LISTA DE INVENTARIO'!$K$22:$K321,'LISTA DE INVENTARIO'!$C$22:$C321,C179,$Q$22:$Q321,$O$9)-SUMIFS('SEGUIMIENTO DE INVENTARIO'!$L$21:$L481,'SEGUIMIENTO DE INVENTARIO'!$C$21:$C481,C179)))</f>
        <v/>
      </c>
      <c r="M179" s="120"/>
      <c r="N179" s="154" t="str">
        <f t="shared" si="4"/>
        <v xml:space="preserve"> </v>
      </c>
      <c r="O179" s="153" t="str">
        <f t="shared" si="5"/>
        <v xml:space="preserve"> </v>
      </c>
      <c r="P179" s="121"/>
      <c r="Q179" s="122"/>
      <c r="R179" s="194" t="str">
        <f ca="1"/>
        <v/>
      </c>
      <c r="S179" s="123"/>
    </row>
    <row r="180" spans="1:19" ht="18" customHeight="1">
      <c r="A180" s="13"/>
      <c r="B180" s="118">
        <v>159</v>
      </c>
      <c r="C180" s="260"/>
      <c r="D180" s="260"/>
      <c r="E180" s="260"/>
      <c r="F180" s="260"/>
      <c r="G180" s="260"/>
      <c r="H180" s="260"/>
      <c r="I180" s="260"/>
      <c r="J180" s="122"/>
      <c r="K180" s="122"/>
      <c r="L180" s="152" t="str">
        <f>IF(ISBLANK(C180),"",IF(Q180=$O$9,SUMIFS('LISTA DE INVENTARIO'!$K$22:$K321,'LISTA DE INVENTARIO'!$C$22:$C321,C180,$Q$22:$Q321,$O$9)-SUMIFS('SEGUIMIENTO DE INVENTARIO'!$L$21:$L482,'SEGUIMIENTO DE INVENTARIO'!$C$21:$C482,C180),SUMIFS('LISTA DE INVENTARIO'!$K$22:$K321,'LISTA DE INVENTARIO'!$C$22:$C321,C180,$Q$22:$Q321,$O$9)-SUMIFS('SEGUIMIENTO DE INVENTARIO'!$L$21:$L482,'SEGUIMIENTO DE INVENTARIO'!$C$21:$C482,C180)))</f>
        <v/>
      </c>
      <c r="M180" s="120"/>
      <c r="N180" s="154" t="str">
        <f t="shared" si="4"/>
        <v xml:space="preserve"> </v>
      </c>
      <c r="O180" s="153" t="str">
        <f t="shared" si="5"/>
        <v xml:space="preserve"> </v>
      </c>
      <c r="P180" s="121"/>
      <c r="Q180" s="122"/>
      <c r="R180" s="194" t="str">
        <f ca="1"/>
        <v/>
      </c>
      <c r="S180" s="123"/>
    </row>
    <row r="181" spans="1:19" ht="18" customHeight="1">
      <c r="A181" s="13"/>
      <c r="B181" s="118">
        <v>160</v>
      </c>
      <c r="C181" s="260"/>
      <c r="D181" s="260"/>
      <c r="E181" s="260"/>
      <c r="F181" s="260"/>
      <c r="G181" s="260"/>
      <c r="H181" s="260"/>
      <c r="I181" s="260"/>
      <c r="J181" s="122"/>
      <c r="K181" s="122"/>
      <c r="L181" s="152" t="str">
        <f>IF(ISBLANK(C181),"",IF(Q181=$O$9,SUMIFS('LISTA DE INVENTARIO'!$K$22:$K321,'LISTA DE INVENTARIO'!$C$22:$C321,C181,$Q$22:$Q321,$O$9)-SUMIFS('SEGUIMIENTO DE INVENTARIO'!$L$21:$L483,'SEGUIMIENTO DE INVENTARIO'!$C$21:$C483,C181),SUMIFS('LISTA DE INVENTARIO'!$K$22:$K321,'LISTA DE INVENTARIO'!$C$22:$C321,C181,$Q$22:$Q321,$O$9)-SUMIFS('SEGUIMIENTO DE INVENTARIO'!$L$21:$L483,'SEGUIMIENTO DE INVENTARIO'!$C$21:$C483,C181)))</f>
        <v/>
      </c>
      <c r="M181" s="120"/>
      <c r="N181" s="154" t="str">
        <f t="shared" si="4"/>
        <v xml:space="preserve"> </v>
      </c>
      <c r="O181" s="153" t="str">
        <f t="shared" si="5"/>
        <v xml:space="preserve"> </v>
      </c>
      <c r="P181" s="121"/>
      <c r="Q181" s="122"/>
      <c r="R181" s="194" t="str">
        <f ca="1"/>
        <v/>
      </c>
      <c r="S181" s="123"/>
    </row>
    <row r="182" spans="1:19" ht="18" customHeight="1">
      <c r="A182" s="13"/>
      <c r="B182" s="118">
        <v>161</v>
      </c>
      <c r="C182" s="260"/>
      <c r="D182" s="260"/>
      <c r="E182" s="260"/>
      <c r="F182" s="260"/>
      <c r="G182" s="260"/>
      <c r="H182" s="260"/>
      <c r="I182" s="260"/>
      <c r="J182" s="122"/>
      <c r="K182" s="122"/>
      <c r="L182" s="152" t="str">
        <f>IF(ISBLANK(C182),"",IF(Q182=$O$9,SUMIFS('LISTA DE INVENTARIO'!$K$22:$K321,'LISTA DE INVENTARIO'!$C$22:$C321,C182,$Q$22:$Q321,$O$9)-SUMIFS('SEGUIMIENTO DE INVENTARIO'!$L$21:$L484,'SEGUIMIENTO DE INVENTARIO'!$C$21:$C484,C182),SUMIFS('LISTA DE INVENTARIO'!$K$22:$K321,'LISTA DE INVENTARIO'!$C$22:$C321,C182,$Q$22:$Q321,$O$9)-SUMIFS('SEGUIMIENTO DE INVENTARIO'!$L$21:$L484,'SEGUIMIENTO DE INVENTARIO'!$C$21:$C484,C182)))</f>
        <v/>
      </c>
      <c r="M182" s="120"/>
      <c r="N182" s="154" t="str">
        <f t="shared" ref="N182:N215" si="6">IF(ISBLANK(C182)," ",K182*M182)</f>
        <v xml:space="preserve"> </v>
      </c>
      <c r="O182" s="153" t="str">
        <f t="shared" ref="O182:O215" si="7">IF(ISBLANK(C182)," ",K182*M182+O181)</f>
        <v xml:space="preserve"> </v>
      </c>
      <c r="P182" s="121"/>
      <c r="Q182" s="122"/>
      <c r="R182" s="194" t="str">
        <f ca="1"/>
        <v/>
      </c>
      <c r="S182" s="123"/>
    </row>
    <row r="183" spans="1:19" ht="18" customHeight="1">
      <c r="A183" s="13"/>
      <c r="B183" s="118">
        <v>162</v>
      </c>
      <c r="C183" s="260"/>
      <c r="D183" s="260"/>
      <c r="E183" s="260"/>
      <c r="F183" s="260"/>
      <c r="G183" s="260"/>
      <c r="H183" s="260"/>
      <c r="I183" s="260"/>
      <c r="J183" s="122"/>
      <c r="K183" s="122"/>
      <c r="L183" s="152" t="str">
        <f>IF(ISBLANK(C183),"",IF(Q183=$O$9,SUMIFS('LISTA DE INVENTARIO'!$K$22:$K321,'LISTA DE INVENTARIO'!$C$22:$C321,C183,$Q$22:$Q321,$O$9)-SUMIFS('SEGUIMIENTO DE INVENTARIO'!$L$21:$L485,'SEGUIMIENTO DE INVENTARIO'!$C$21:$C485,C183),SUMIFS('LISTA DE INVENTARIO'!$K$22:$K321,'LISTA DE INVENTARIO'!$C$22:$C321,C183,$Q$22:$Q321,$O$9)-SUMIFS('SEGUIMIENTO DE INVENTARIO'!$L$21:$L485,'SEGUIMIENTO DE INVENTARIO'!$C$21:$C485,C183)))</f>
        <v/>
      </c>
      <c r="M183" s="120"/>
      <c r="N183" s="154" t="str">
        <f t="shared" si="6"/>
        <v xml:space="preserve"> </v>
      </c>
      <c r="O183" s="153" t="str">
        <f t="shared" si="7"/>
        <v xml:space="preserve"> </v>
      </c>
      <c r="P183" s="121"/>
      <c r="Q183" s="122"/>
      <c r="R183" s="194" t="str">
        <f ca="1"/>
        <v/>
      </c>
      <c r="S183" s="123"/>
    </row>
    <row r="184" spans="1:19" ht="18" customHeight="1">
      <c r="A184" s="13"/>
      <c r="B184" s="118">
        <v>163</v>
      </c>
      <c r="C184" s="260"/>
      <c r="D184" s="260"/>
      <c r="E184" s="260"/>
      <c r="F184" s="260"/>
      <c r="G184" s="260"/>
      <c r="H184" s="260"/>
      <c r="I184" s="260"/>
      <c r="J184" s="122"/>
      <c r="K184" s="122"/>
      <c r="L184" s="152" t="str">
        <f>IF(ISBLANK(C184),"",IF(Q184=$O$9,SUMIFS('LISTA DE INVENTARIO'!$K$22:$K321,'LISTA DE INVENTARIO'!$C$22:$C321,C184,$Q$22:$Q321,$O$9)-SUMIFS('SEGUIMIENTO DE INVENTARIO'!$L$21:$L486,'SEGUIMIENTO DE INVENTARIO'!$C$21:$C486,C184),SUMIFS('LISTA DE INVENTARIO'!$K$22:$K321,'LISTA DE INVENTARIO'!$C$22:$C321,C184,$Q$22:$Q321,$O$9)-SUMIFS('SEGUIMIENTO DE INVENTARIO'!$L$21:$L486,'SEGUIMIENTO DE INVENTARIO'!$C$21:$C486,C184)))</f>
        <v/>
      </c>
      <c r="M184" s="120"/>
      <c r="N184" s="154" t="str">
        <f t="shared" si="6"/>
        <v xml:space="preserve"> </v>
      </c>
      <c r="O184" s="153" t="str">
        <f t="shared" si="7"/>
        <v xml:space="preserve"> </v>
      </c>
      <c r="P184" s="121"/>
      <c r="Q184" s="122"/>
      <c r="R184" s="194" t="str">
        <f ca="1"/>
        <v/>
      </c>
      <c r="S184" s="123"/>
    </row>
    <row r="185" spans="1:19" ht="18" customHeight="1">
      <c r="A185" s="13"/>
      <c r="B185" s="118">
        <v>164</v>
      </c>
      <c r="C185" s="260"/>
      <c r="D185" s="260"/>
      <c r="E185" s="260"/>
      <c r="F185" s="260"/>
      <c r="G185" s="260"/>
      <c r="H185" s="260"/>
      <c r="I185" s="260"/>
      <c r="J185" s="122"/>
      <c r="K185" s="122"/>
      <c r="L185" s="152" t="str">
        <f>IF(ISBLANK(C185),"",IF(Q185=$O$9,SUMIFS('LISTA DE INVENTARIO'!$K$22:$K321,'LISTA DE INVENTARIO'!$C$22:$C321,C185,$Q$22:$Q321,$O$9)-SUMIFS('SEGUIMIENTO DE INVENTARIO'!$L$21:$L487,'SEGUIMIENTO DE INVENTARIO'!$C$21:$C487,C185),SUMIFS('LISTA DE INVENTARIO'!$K$22:$K321,'LISTA DE INVENTARIO'!$C$22:$C321,C185,$Q$22:$Q321,$O$9)-SUMIFS('SEGUIMIENTO DE INVENTARIO'!$L$21:$L487,'SEGUIMIENTO DE INVENTARIO'!$C$21:$C487,C185)))</f>
        <v/>
      </c>
      <c r="M185" s="120"/>
      <c r="N185" s="154" t="str">
        <f t="shared" si="6"/>
        <v xml:space="preserve"> </v>
      </c>
      <c r="O185" s="153" t="str">
        <f t="shared" si="7"/>
        <v xml:space="preserve"> </v>
      </c>
      <c r="P185" s="121"/>
      <c r="Q185" s="122"/>
      <c r="R185" s="194" t="str">
        <f ca="1"/>
        <v/>
      </c>
      <c r="S185" s="123"/>
    </row>
    <row r="186" spans="1:19" ht="18" customHeight="1">
      <c r="A186" s="13"/>
      <c r="B186" s="118">
        <v>165</v>
      </c>
      <c r="C186" s="260"/>
      <c r="D186" s="260"/>
      <c r="E186" s="260"/>
      <c r="F186" s="260"/>
      <c r="G186" s="260"/>
      <c r="H186" s="260"/>
      <c r="I186" s="260"/>
      <c r="J186" s="122"/>
      <c r="K186" s="122"/>
      <c r="L186" s="152" t="str">
        <f>IF(ISBLANK(C186),"",IF(Q186=$O$9,SUMIFS('LISTA DE INVENTARIO'!$K$22:$K321,'LISTA DE INVENTARIO'!$C$22:$C321,C186,$Q$22:$Q321,$O$9)-SUMIFS('SEGUIMIENTO DE INVENTARIO'!$L$21:$L488,'SEGUIMIENTO DE INVENTARIO'!$C$21:$C488,C186),SUMIFS('LISTA DE INVENTARIO'!$K$22:$K321,'LISTA DE INVENTARIO'!$C$22:$C321,C186,$Q$22:$Q321,$O$9)-SUMIFS('SEGUIMIENTO DE INVENTARIO'!$L$21:$L488,'SEGUIMIENTO DE INVENTARIO'!$C$21:$C488,C186)))</f>
        <v/>
      </c>
      <c r="M186" s="120"/>
      <c r="N186" s="154" t="str">
        <f t="shared" si="6"/>
        <v xml:space="preserve"> </v>
      </c>
      <c r="O186" s="153" t="str">
        <f t="shared" si="7"/>
        <v xml:space="preserve"> </v>
      </c>
      <c r="P186" s="121"/>
      <c r="Q186" s="122"/>
      <c r="R186" s="194" t="str">
        <f ca="1"/>
        <v/>
      </c>
      <c r="S186" s="123"/>
    </row>
    <row r="187" spans="1:19" ht="18" customHeight="1">
      <c r="A187" s="13"/>
      <c r="B187" s="118">
        <v>166</v>
      </c>
      <c r="C187" s="260"/>
      <c r="D187" s="260"/>
      <c r="E187" s="260"/>
      <c r="F187" s="260"/>
      <c r="G187" s="260"/>
      <c r="H187" s="260"/>
      <c r="I187" s="260"/>
      <c r="J187" s="122"/>
      <c r="K187" s="122"/>
      <c r="L187" s="152" t="str">
        <f>IF(ISBLANK(C187),"",IF(Q187=$O$9,SUMIFS('LISTA DE INVENTARIO'!$K$22:$K321,'LISTA DE INVENTARIO'!$C$22:$C321,C187,$Q$22:$Q321,$O$9)-SUMIFS('SEGUIMIENTO DE INVENTARIO'!$L$21:$L489,'SEGUIMIENTO DE INVENTARIO'!$C$21:$C489,C187),SUMIFS('LISTA DE INVENTARIO'!$K$22:$K321,'LISTA DE INVENTARIO'!$C$22:$C321,C187,$Q$22:$Q321,$O$9)-SUMIFS('SEGUIMIENTO DE INVENTARIO'!$L$21:$L489,'SEGUIMIENTO DE INVENTARIO'!$C$21:$C489,C187)))</f>
        <v/>
      </c>
      <c r="M187" s="120"/>
      <c r="N187" s="154" t="str">
        <f t="shared" si="6"/>
        <v xml:space="preserve"> </v>
      </c>
      <c r="O187" s="153" t="str">
        <f t="shared" si="7"/>
        <v xml:space="preserve"> </v>
      </c>
      <c r="P187" s="121"/>
      <c r="Q187" s="122"/>
      <c r="R187" s="194" t="str">
        <f ca="1"/>
        <v/>
      </c>
      <c r="S187" s="123"/>
    </row>
    <row r="188" spans="1:19" ht="18" customHeight="1">
      <c r="A188" s="13"/>
      <c r="B188" s="118">
        <v>167</v>
      </c>
      <c r="C188" s="260"/>
      <c r="D188" s="260"/>
      <c r="E188" s="260"/>
      <c r="F188" s="260"/>
      <c r="G188" s="260"/>
      <c r="H188" s="260"/>
      <c r="I188" s="260"/>
      <c r="J188" s="122"/>
      <c r="K188" s="122"/>
      <c r="L188" s="152" t="str">
        <f>IF(ISBLANK(C188),"",IF(Q188=$O$9,SUMIFS('LISTA DE INVENTARIO'!$K$22:$K321,'LISTA DE INVENTARIO'!$C$22:$C321,C188,$Q$22:$Q321,$O$9)-SUMIFS('SEGUIMIENTO DE INVENTARIO'!$L$21:$L490,'SEGUIMIENTO DE INVENTARIO'!$C$21:$C490,C188),SUMIFS('LISTA DE INVENTARIO'!$K$22:$K321,'LISTA DE INVENTARIO'!$C$22:$C321,C188,$Q$22:$Q321,$O$9)-SUMIFS('SEGUIMIENTO DE INVENTARIO'!$L$21:$L490,'SEGUIMIENTO DE INVENTARIO'!$C$21:$C490,C188)))</f>
        <v/>
      </c>
      <c r="M188" s="120"/>
      <c r="N188" s="154" t="str">
        <f t="shared" si="6"/>
        <v xml:space="preserve"> </v>
      </c>
      <c r="O188" s="153" t="str">
        <f t="shared" si="7"/>
        <v xml:space="preserve"> </v>
      </c>
      <c r="P188" s="121"/>
      <c r="Q188" s="122"/>
      <c r="R188" s="194" t="str">
        <f ca="1"/>
        <v/>
      </c>
      <c r="S188" s="123"/>
    </row>
    <row r="189" spans="1:19" ht="18" customHeight="1">
      <c r="A189" s="13"/>
      <c r="B189" s="118">
        <v>168</v>
      </c>
      <c r="C189" s="260"/>
      <c r="D189" s="260"/>
      <c r="E189" s="260"/>
      <c r="F189" s="260"/>
      <c r="G189" s="260"/>
      <c r="H189" s="260"/>
      <c r="I189" s="260"/>
      <c r="J189" s="122"/>
      <c r="K189" s="122"/>
      <c r="L189" s="152" t="str">
        <f>IF(ISBLANK(C189),"",IF(Q189=$O$9,SUMIFS('LISTA DE INVENTARIO'!$K$22:$K321,'LISTA DE INVENTARIO'!$C$22:$C321,C189,$Q$22:$Q321,$O$9)-SUMIFS('SEGUIMIENTO DE INVENTARIO'!$L$21:$L491,'SEGUIMIENTO DE INVENTARIO'!$C$21:$C491,C189),SUMIFS('LISTA DE INVENTARIO'!$K$22:$K321,'LISTA DE INVENTARIO'!$C$22:$C321,C189,$Q$22:$Q321,$O$9)-SUMIFS('SEGUIMIENTO DE INVENTARIO'!$L$21:$L491,'SEGUIMIENTO DE INVENTARIO'!$C$21:$C491,C189)))</f>
        <v/>
      </c>
      <c r="M189" s="120"/>
      <c r="N189" s="154" t="str">
        <f t="shared" si="6"/>
        <v xml:space="preserve"> </v>
      </c>
      <c r="O189" s="153" t="str">
        <f t="shared" si="7"/>
        <v xml:space="preserve"> </v>
      </c>
      <c r="P189" s="121"/>
      <c r="Q189" s="122"/>
      <c r="R189" s="194" t="str">
        <f ca="1"/>
        <v/>
      </c>
      <c r="S189" s="123"/>
    </row>
    <row r="190" spans="1:19" ht="18" customHeight="1">
      <c r="A190" s="13"/>
      <c r="B190" s="118">
        <v>169</v>
      </c>
      <c r="C190" s="260"/>
      <c r="D190" s="260"/>
      <c r="E190" s="260"/>
      <c r="F190" s="260"/>
      <c r="G190" s="260"/>
      <c r="H190" s="260"/>
      <c r="I190" s="260"/>
      <c r="J190" s="122"/>
      <c r="K190" s="122"/>
      <c r="L190" s="152" t="str">
        <f>IF(ISBLANK(C190),"",IF(Q190=$O$9,SUMIFS('LISTA DE INVENTARIO'!$K$22:$K321,'LISTA DE INVENTARIO'!$C$22:$C321,C190,$Q$22:$Q321,$O$9)-SUMIFS('SEGUIMIENTO DE INVENTARIO'!$L$21:$L492,'SEGUIMIENTO DE INVENTARIO'!$C$21:$C492,C190),SUMIFS('LISTA DE INVENTARIO'!$K$22:$K321,'LISTA DE INVENTARIO'!$C$22:$C321,C190,$Q$22:$Q321,$O$9)-SUMIFS('SEGUIMIENTO DE INVENTARIO'!$L$21:$L492,'SEGUIMIENTO DE INVENTARIO'!$C$21:$C492,C190)))</f>
        <v/>
      </c>
      <c r="M190" s="120"/>
      <c r="N190" s="154" t="str">
        <f t="shared" si="6"/>
        <v xml:space="preserve"> </v>
      </c>
      <c r="O190" s="153" t="str">
        <f t="shared" si="7"/>
        <v xml:space="preserve"> </v>
      </c>
      <c r="P190" s="121"/>
      <c r="Q190" s="122"/>
      <c r="R190" s="194" t="str">
        <f ca="1"/>
        <v/>
      </c>
      <c r="S190" s="123"/>
    </row>
    <row r="191" spans="1:19" ht="18" customHeight="1">
      <c r="A191" s="13"/>
      <c r="B191" s="118">
        <v>170</v>
      </c>
      <c r="C191" s="260"/>
      <c r="D191" s="260"/>
      <c r="E191" s="260"/>
      <c r="F191" s="260"/>
      <c r="G191" s="260"/>
      <c r="H191" s="260"/>
      <c r="I191" s="260"/>
      <c r="J191" s="122"/>
      <c r="K191" s="122"/>
      <c r="L191" s="152" t="str">
        <f>IF(ISBLANK(C191),"",IF(Q191=$O$9,SUMIFS('LISTA DE INVENTARIO'!$K$22:$K321,'LISTA DE INVENTARIO'!$C$22:$C321,C191,$Q$22:$Q321,$O$9)-SUMIFS('SEGUIMIENTO DE INVENTARIO'!$L$21:$L493,'SEGUIMIENTO DE INVENTARIO'!$C$21:$C493,C191),SUMIFS('LISTA DE INVENTARIO'!$K$22:$K321,'LISTA DE INVENTARIO'!$C$22:$C321,C191,$Q$22:$Q321,$O$9)-SUMIFS('SEGUIMIENTO DE INVENTARIO'!$L$21:$L493,'SEGUIMIENTO DE INVENTARIO'!$C$21:$C493,C191)))</f>
        <v/>
      </c>
      <c r="M191" s="120"/>
      <c r="N191" s="154" t="str">
        <f t="shared" si="6"/>
        <v xml:space="preserve"> </v>
      </c>
      <c r="O191" s="153" t="str">
        <f t="shared" si="7"/>
        <v xml:space="preserve"> </v>
      </c>
      <c r="P191" s="121"/>
      <c r="Q191" s="122"/>
      <c r="R191" s="194" t="str">
        <f ca="1"/>
        <v/>
      </c>
      <c r="S191" s="123"/>
    </row>
    <row r="192" spans="1:19" ht="18" customHeight="1">
      <c r="A192" s="13"/>
      <c r="B192" s="118">
        <v>171</v>
      </c>
      <c r="C192" s="260"/>
      <c r="D192" s="260"/>
      <c r="E192" s="260"/>
      <c r="F192" s="260"/>
      <c r="G192" s="260"/>
      <c r="H192" s="260"/>
      <c r="I192" s="260"/>
      <c r="J192" s="122"/>
      <c r="K192" s="122"/>
      <c r="L192" s="152" t="str">
        <f>IF(ISBLANK(C192),"",IF(Q192=$O$9,SUMIFS('LISTA DE INVENTARIO'!$K$22:$K321,'LISTA DE INVENTARIO'!$C$22:$C321,C192,$Q$22:$Q321,$O$9)-SUMIFS('SEGUIMIENTO DE INVENTARIO'!$L$21:$L494,'SEGUIMIENTO DE INVENTARIO'!$C$21:$C494,C192),SUMIFS('LISTA DE INVENTARIO'!$K$22:$K321,'LISTA DE INVENTARIO'!$C$22:$C321,C192,$Q$22:$Q321,$O$9)-SUMIFS('SEGUIMIENTO DE INVENTARIO'!$L$21:$L494,'SEGUIMIENTO DE INVENTARIO'!$C$21:$C494,C192)))</f>
        <v/>
      </c>
      <c r="M192" s="120"/>
      <c r="N192" s="154" t="str">
        <f t="shared" si="6"/>
        <v xml:space="preserve"> </v>
      </c>
      <c r="O192" s="153" t="str">
        <f t="shared" si="7"/>
        <v xml:space="preserve"> </v>
      </c>
      <c r="P192" s="121"/>
      <c r="Q192" s="122"/>
      <c r="R192" s="194" t="str">
        <f ca="1"/>
        <v/>
      </c>
      <c r="S192" s="123"/>
    </row>
    <row r="193" spans="1:19" ht="18" customHeight="1">
      <c r="A193" s="13"/>
      <c r="B193" s="118">
        <v>172</v>
      </c>
      <c r="C193" s="260"/>
      <c r="D193" s="260"/>
      <c r="E193" s="260"/>
      <c r="F193" s="260"/>
      <c r="G193" s="260"/>
      <c r="H193" s="260"/>
      <c r="I193" s="260"/>
      <c r="J193" s="122"/>
      <c r="K193" s="122"/>
      <c r="L193" s="152" t="str">
        <f>IF(ISBLANK(C193),"",IF(Q193=$O$9,SUMIFS('LISTA DE INVENTARIO'!$K$22:$K321,'LISTA DE INVENTARIO'!$C$22:$C321,C193,$Q$22:$Q321,$O$9)-SUMIFS('SEGUIMIENTO DE INVENTARIO'!$L$21:$L495,'SEGUIMIENTO DE INVENTARIO'!$C$21:$C495,C193),SUMIFS('LISTA DE INVENTARIO'!$K$22:$K321,'LISTA DE INVENTARIO'!$C$22:$C321,C193,$Q$22:$Q321,$O$9)-SUMIFS('SEGUIMIENTO DE INVENTARIO'!$L$21:$L495,'SEGUIMIENTO DE INVENTARIO'!$C$21:$C495,C193)))</f>
        <v/>
      </c>
      <c r="M193" s="120"/>
      <c r="N193" s="154" t="str">
        <f t="shared" si="6"/>
        <v xml:space="preserve"> </v>
      </c>
      <c r="O193" s="153" t="str">
        <f t="shared" si="7"/>
        <v xml:space="preserve"> </v>
      </c>
      <c r="P193" s="121"/>
      <c r="Q193" s="122"/>
      <c r="R193" s="194" t="str">
        <f ca="1"/>
        <v/>
      </c>
      <c r="S193" s="123"/>
    </row>
    <row r="194" spans="1:19" ht="18" customHeight="1">
      <c r="A194" s="13"/>
      <c r="B194" s="118">
        <v>173</v>
      </c>
      <c r="C194" s="260"/>
      <c r="D194" s="260"/>
      <c r="E194" s="260"/>
      <c r="F194" s="260"/>
      <c r="G194" s="260"/>
      <c r="H194" s="260"/>
      <c r="I194" s="260"/>
      <c r="J194" s="122"/>
      <c r="K194" s="122"/>
      <c r="L194" s="152" t="str">
        <f>IF(ISBLANK(C194),"",IF(Q194=$O$9,SUMIFS('LISTA DE INVENTARIO'!$K$22:$K321,'LISTA DE INVENTARIO'!$C$22:$C321,C194,$Q$22:$Q321,$O$9)-SUMIFS('SEGUIMIENTO DE INVENTARIO'!$L$21:$L496,'SEGUIMIENTO DE INVENTARIO'!$C$21:$C496,C194),SUMIFS('LISTA DE INVENTARIO'!$K$22:$K321,'LISTA DE INVENTARIO'!$C$22:$C321,C194,$Q$22:$Q321,$O$9)-SUMIFS('SEGUIMIENTO DE INVENTARIO'!$L$21:$L496,'SEGUIMIENTO DE INVENTARIO'!$C$21:$C496,C194)))</f>
        <v/>
      </c>
      <c r="M194" s="120"/>
      <c r="N194" s="154" t="str">
        <f t="shared" si="6"/>
        <v xml:space="preserve"> </v>
      </c>
      <c r="O194" s="153" t="str">
        <f t="shared" si="7"/>
        <v xml:space="preserve"> </v>
      </c>
      <c r="P194" s="121"/>
      <c r="Q194" s="122"/>
      <c r="R194" s="194" t="str">
        <f ca="1"/>
        <v/>
      </c>
      <c r="S194" s="123"/>
    </row>
    <row r="195" spans="1:19" ht="18" customHeight="1">
      <c r="A195" s="13"/>
      <c r="B195" s="118">
        <v>174</v>
      </c>
      <c r="C195" s="260"/>
      <c r="D195" s="260"/>
      <c r="E195" s="260"/>
      <c r="F195" s="260"/>
      <c r="G195" s="260"/>
      <c r="H195" s="260"/>
      <c r="I195" s="260"/>
      <c r="J195" s="122"/>
      <c r="K195" s="122"/>
      <c r="L195" s="152" t="str">
        <f>IF(ISBLANK(C195),"",IF(Q195=$O$9,SUMIFS('LISTA DE INVENTARIO'!$K$22:$K321,'LISTA DE INVENTARIO'!$C$22:$C321,C195,$Q$22:$Q321,$O$9)-SUMIFS('SEGUIMIENTO DE INVENTARIO'!$L$21:$L497,'SEGUIMIENTO DE INVENTARIO'!$C$21:$C497,C195),SUMIFS('LISTA DE INVENTARIO'!$K$22:$K321,'LISTA DE INVENTARIO'!$C$22:$C321,C195,$Q$22:$Q321,$O$9)-SUMIFS('SEGUIMIENTO DE INVENTARIO'!$L$21:$L497,'SEGUIMIENTO DE INVENTARIO'!$C$21:$C497,C195)))</f>
        <v/>
      </c>
      <c r="M195" s="120"/>
      <c r="N195" s="154" t="str">
        <f t="shared" si="6"/>
        <v xml:space="preserve"> </v>
      </c>
      <c r="O195" s="153" t="str">
        <f t="shared" si="7"/>
        <v xml:space="preserve"> </v>
      </c>
      <c r="P195" s="121"/>
      <c r="Q195" s="122"/>
      <c r="R195" s="194" t="str">
        <f ca="1"/>
        <v/>
      </c>
      <c r="S195" s="123"/>
    </row>
    <row r="196" spans="1:19" ht="18" customHeight="1">
      <c r="A196" s="13"/>
      <c r="B196" s="118">
        <v>175</v>
      </c>
      <c r="C196" s="260"/>
      <c r="D196" s="260"/>
      <c r="E196" s="260"/>
      <c r="F196" s="260"/>
      <c r="G196" s="260"/>
      <c r="H196" s="260"/>
      <c r="I196" s="260"/>
      <c r="J196" s="122"/>
      <c r="K196" s="122"/>
      <c r="L196" s="152" t="str">
        <f>IF(ISBLANK(C196),"",IF(Q196=$O$9,SUMIFS('LISTA DE INVENTARIO'!$K$22:$K321,'LISTA DE INVENTARIO'!$C$22:$C321,C196,$Q$22:$Q321,$O$9)-SUMIFS('SEGUIMIENTO DE INVENTARIO'!$L$21:$L498,'SEGUIMIENTO DE INVENTARIO'!$C$21:$C498,C196),SUMIFS('LISTA DE INVENTARIO'!$K$22:$K321,'LISTA DE INVENTARIO'!$C$22:$C321,C196,$Q$22:$Q321,$O$9)-SUMIFS('SEGUIMIENTO DE INVENTARIO'!$L$21:$L498,'SEGUIMIENTO DE INVENTARIO'!$C$21:$C498,C196)))</f>
        <v/>
      </c>
      <c r="M196" s="120"/>
      <c r="N196" s="154" t="str">
        <f t="shared" si="6"/>
        <v xml:space="preserve"> </v>
      </c>
      <c r="O196" s="153" t="str">
        <f t="shared" si="7"/>
        <v xml:space="preserve"> </v>
      </c>
      <c r="P196" s="121"/>
      <c r="Q196" s="122"/>
      <c r="R196" s="194" t="str">
        <f ca="1"/>
        <v/>
      </c>
      <c r="S196" s="123"/>
    </row>
    <row r="197" spans="1:19" ht="18" customHeight="1">
      <c r="A197" s="13"/>
      <c r="B197" s="118">
        <v>176</v>
      </c>
      <c r="C197" s="260"/>
      <c r="D197" s="260"/>
      <c r="E197" s="260"/>
      <c r="F197" s="260"/>
      <c r="G197" s="260"/>
      <c r="H197" s="260"/>
      <c r="I197" s="260"/>
      <c r="J197" s="122"/>
      <c r="K197" s="122"/>
      <c r="L197" s="152" t="str">
        <f>IF(ISBLANK(C197),"",IF(Q197=$O$9,SUMIFS('LISTA DE INVENTARIO'!$K$22:$K321,'LISTA DE INVENTARIO'!$C$22:$C321,C197,$Q$22:$Q321,$O$9)-SUMIFS('SEGUIMIENTO DE INVENTARIO'!$L$21:$L499,'SEGUIMIENTO DE INVENTARIO'!$C$21:$C499,C197),SUMIFS('LISTA DE INVENTARIO'!$K$22:$K321,'LISTA DE INVENTARIO'!$C$22:$C321,C197,$Q$22:$Q321,$O$9)-SUMIFS('SEGUIMIENTO DE INVENTARIO'!$L$21:$L499,'SEGUIMIENTO DE INVENTARIO'!$C$21:$C499,C197)))</f>
        <v/>
      </c>
      <c r="M197" s="120"/>
      <c r="N197" s="154" t="str">
        <f t="shared" si="6"/>
        <v xml:space="preserve"> </v>
      </c>
      <c r="O197" s="153" t="str">
        <f t="shared" si="7"/>
        <v xml:space="preserve"> </v>
      </c>
      <c r="P197" s="121"/>
      <c r="Q197" s="122"/>
      <c r="R197" s="194" t="str">
        <f ca="1"/>
        <v/>
      </c>
      <c r="S197" s="123"/>
    </row>
    <row r="198" spans="1:19" ht="18" customHeight="1">
      <c r="A198" s="13"/>
      <c r="B198" s="118">
        <v>177</v>
      </c>
      <c r="C198" s="260"/>
      <c r="D198" s="260"/>
      <c r="E198" s="260"/>
      <c r="F198" s="260"/>
      <c r="G198" s="260"/>
      <c r="H198" s="260"/>
      <c r="I198" s="260"/>
      <c r="J198" s="122"/>
      <c r="K198" s="122"/>
      <c r="L198" s="152" t="str">
        <f>IF(ISBLANK(C198),"",IF(Q198=$O$9,SUMIFS('LISTA DE INVENTARIO'!$K$22:$K321,'LISTA DE INVENTARIO'!$C$22:$C321,C198,$Q$22:$Q321,$O$9)-SUMIFS('SEGUIMIENTO DE INVENTARIO'!$L$21:$L500,'SEGUIMIENTO DE INVENTARIO'!$C$21:$C500,C198),SUMIFS('LISTA DE INVENTARIO'!$K$22:$K321,'LISTA DE INVENTARIO'!$C$22:$C321,C198,$Q$22:$Q321,$O$9)-SUMIFS('SEGUIMIENTO DE INVENTARIO'!$L$21:$L500,'SEGUIMIENTO DE INVENTARIO'!$C$21:$C500,C198)))</f>
        <v/>
      </c>
      <c r="M198" s="120"/>
      <c r="N198" s="154" t="str">
        <f t="shared" si="6"/>
        <v xml:space="preserve"> </v>
      </c>
      <c r="O198" s="153" t="str">
        <f t="shared" si="7"/>
        <v xml:space="preserve"> </v>
      </c>
      <c r="P198" s="121"/>
      <c r="Q198" s="122"/>
      <c r="R198" s="194" t="str">
        <f ca="1"/>
        <v/>
      </c>
      <c r="S198" s="123"/>
    </row>
    <row r="199" spans="1:19" ht="18" customHeight="1">
      <c r="A199" s="13"/>
      <c r="B199" s="118">
        <v>178</v>
      </c>
      <c r="C199" s="260"/>
      <c r="D199" s="260"/>
      <c r="E199" s="260"/>
      <c r="F199" s="260"/>
      <c r="G199" s="260"/>
      <c r="H199" s="260"/>
      <c r="I199" s="260"/>
      <c r="J199" s="122"/>
      <c r="K199" s="122"/>
      <c r="L199" s="152" t="str">
        <f>IF(ISBLANK(C199),"",IF(Q199=$O$9,SUMIFS('LISTA DE INVENTARIO'!$K$22:$K321,'LISTA DE INVENTARIO'!$C$22:$C321,C199,$Q$22:$Q321,$O$9)-SUMIFS('SEGUIMIENTO DE INVENTARIO'!$L$21:$L501,'SEGUIMIENTO DE INVENTARIO'!$C$21:$C501,C199),SUMIFS('LISTA DE INVENTARIO'!$K$22:$K321,'LISTA DE INVENTARIO'!$C$22:$C321,C199,$Q$22:$Q321,$O$9)-SUMIFS('SEGUIMIENTO DE INVENTARIO'!$L$21:$L501,'SEGUIMIENTO DE INVENTARIO'!$C$21:$C501,C199)))</f>
        <v/>
      </c>
      <c r="M199" s="120"/>
      <c r="N199" s="154" t="str">
        <f t="shared" si="6"/>
        <v xml:space="preserve"> </v>
      </c>
      <c r="O199" s="153" t="str">
        <f t="shared" si="7"/>
        <v xml:space="preserve"> </v>
      </c>
      <c r="P199" s="121"/>
      <c r="Q199" s="122"/>
      <c r="R199" s="194" t="str">
        <f ca="1"/>
        <v/>
      </c>
      <c r="S199" s="123"/>
    </row>
    <row r="200" spans="1:19" ht="18" customHeight="1">
      <c r="A200" s="13"/>
      <c r="B200" s="118">
        <v>179</v>
      </c>
      <c r="C200" s="260"/>
      <c r="D200" s="260"/>
      <c r="E200" s="260"/>
      <c r="F200" s="260"/>
      <c r="G200" s="260"/>
      <c r="H200" s="260"/>
      <c r="I200" s="260"/>
      <c r="J200" s="122"/>
      <c r="K200" s="122"/>
      <c r="L200" s="152" t="str">
        <f>IF(ISBLANK(C200),"",IF(Q200=$O$9,SUMIFS('LISTA DE INVENTARIO'!$K$22:$K321,'LISTA DE INVENTARIO'!$C$22:$C321,C200,$Q$22:$Q321,$O$9)-SUMIFS('SEGUIMIENTO DE INVENTARIO'!$L$21:$L502,'SEGUIMIENTO DE INVENTARIO'!$C$21:$C502,C200),SUMIFS('LISTA DE INVENTARIO'!$K$22:$K321,'LISTA DE INVENTARIO'!$C$22:$C321,C200,$Q$22:$Q321,$O$9)-SUMIFS('SEGUIMIENTO DE INVENTARIO'!$L$21:$L502,'SEGUIMIENTO DE INVENTARIO'!$C$21:$C502,C200)))</f>
        <v/>
      </c>
      <c r="M200" s="120"/>
      <c r="N200" s="154" t="str">
        <f t="shared" si="6"/>
        <v xml:space="preserve"> </v>
      </c>
      <c r="O200" s="153" t="str">
        <f t="shared" si="7"/>
        <v xml:space="preserve"> </v>
      </c>
      <c r="P200" s="121"/>
      <c r="Q200" s="122"/>
      <c r="R200" s="194" t="str">
        <f ca="1"/>
        <v/>
      </c>
      <c r="S200" s="123"/>
    </row>
    <row r="201" spans="1:19" ht="18" customHeight="1">
      <c r="A201" s="13"/>
      <c r="B201" s="118">
        <v>180</v>
      </c>
      <c r="C201" s="260"/>
      <c r="D201" s="260"/>
      <c r="E201" s="260"/>
      <c r="F201" s="260"/>
      <c r="G201" s="260"/>
      <c r="H201" s="260"/>
      <c r="I201" s="260"/>
      <c r="J201" s="122"/>
      <c r="K201" s="122"/>
      <c r="L201" s="152" t="str">
        <f>IF(ISBLANK(C201),"",IF(Q201=$O$9,SUMIFS('LISTA DE INVENTARIO'!$K$22:$K321,'LISTA DE INVENTARIO'!$C$22:$C321,C201,$Q$22:$Q321,$O$9)-SUMIFS('SEGUIMIENTO DE INVENTARIO'!$L$21:$L503,'SEGUIMIENTO DE INVENTARIO'!$C$21:$C503,C201),SUMIFS('LISTA DE INVENTARIO'!$K$22:$K321,'LISTA DE INVENTARIO'!$C$22:$C321,C201,$Q$22:$Q321,$O$9)-SUMIFS('SEGUIMIENTO DE INVENTARIO'!$L$21:$L503,'SEGUIMIENTO DE INVENTARIO'!$C$21:$C503,C201)))</f>
        <v/>
      </c>
      <c r="M201" s="120"/>
      <c r="N201" s="154" t="str">
        <f t="shared" si="6"/>
        <v xml:space="preserve"> </v>
      </c>
      <c r="O201" s="153" t="str">
        <f t="shared" si="7"/>
        <v xml:space="preserve"> </v>
      </c>
      <c r="P201" s="121"/>
      <c r="Q201" s="122"/>
      <c r="R201" s="194" t="str">
        <f ca="1"/>
        <v/>
      </c>
      <c r="S201" s="123"/>
    </row>
    <row r="202" spans="1:19" ht="18" customHeight="1">
      <c r="A202" s="13"/>
      <c r="B202" s="118">
        <v>181</v>
      </c>
      <c r="C202" s="260"/>
      <c r="D202" s="260"/>
      <c r="E202" s="260"/>
      <c r="F202" s="260"/>
      <c r="G202" s="260"/>
      <c r="H202" s="260"/>
      <c r="I202" s="260"/>
      <c r="J202" s="122"/>
      <c r="K202" s="122"/>
      <c r="L202" s="152" t="str">
        <f>IF(ISBLANK(C202),"",IF(Q202=$O$9,SUMIFS('LISTA DE INVENTARIO'!$K$22:$K321,'LISTA DE INVENTARIO'!$C$22:$C321,C202,$Q$22:$Q321,$O$9)-SUMIFS('SEGUIMIENTO DE INVENTARIO'!$L$21:$L504,'SEGUIMIENTO DE INVENTARIO'!$C$21:$C504,C202),SUMIFS('LISTA DE INVENTARIO'!$K$22:$K321,'LISTA DE INVENTARIO'!$C$22:$C321,C202,$Q$22:$Q321,$O$9)-SUMIFS('SEGUIMIENTO DE INVENTARIO'!$L$21:$L504,'SEGUIMIENTO DE INVENTARIO'!$C$21:$C504,C202)))</f>
        <v/>
      </c>
      <c r="M202" s="120"/>
      <c r="N202" s="154" t="str">
        <f t="shared" si="6"/>
        <v xml:space="preserve"> </v>
      </c>
      <c r="O202" s="153" t="str">
        <f t="shared" si="7"/>
        <v xml:space="preserve"> </v>
      </c>
      <c r="P202" s="121"/>
      <c r="Q202" s="122"/>
      <c r="R202" s="194" t="str">
        <f ca="1"/>
        <v/>
      </c>
      <c r="S202" s="123"/>
    </row>
    <row r="203" spans="1:19" ht="18" customHeight="1">
      <c r="A203" s="13"/>
      <c r="B203" s="118">
        <v>182</v>
      </c>
      <c r="C203" s="260"/>
      <c r="D203" s="260"/>
      <c r="E203" s="260"/>
      <c r="F203" s="260"/>
      <c r="G203" s="260"/>
      <c r="H203" s="260"/>
      <c r="I203" s="260"/>
      <c r="J203" s="122"/>
      <c r="K203" s="122"/>
      <c r="L203" s="152" t="str">
        <f>IF(ISBLANK(C203),"",IF(Q203=$O$9,SUMIFS('LISTA DE INVENTARIO'!$K$22:$K321,'LISTA DE INVENTARIO'!$C$22:$C321,C203,$Q$22:$Q321,$O$9)-SUMIFS('SEGUIMIENTO DE INVENTARIO'!$L$21:$L505,'SEGUIMIENTO DE INVENTARIO'!$C$21:$C505,C203),SUMIFS('LISTA DE INVENTARIO'!$K$22:$K321,'LISTA DE INVENTARIO'!$C$22:$C321,C203,$Q$22:$Q321,$O$9)-SUMIFS('SEGUIMIENTO DE INVENTARIO'!$L$21:$L505,'SEGUIMIENTO DE INVENTARIO'!$C$21:$C505,C203)))</f>
        <v/>
      </c>
      <c r="M203" s="120"/>
      <c r="N203" s="154" t="str">
        <f t="shared" si="6"/>
        <v xml:space="preserve"> </v>
      </c>
      <c r="O203" s="153" t="str">
        <f t="shared" si="7"/>
        <v xml:space="preserve"> </v>
      </c>
      <c r="P203" s="121"/>
      <c r="Q203" s="122"/>
      <c r="R203" s="194" t="str">
        <f ca="1"/>
        <v/>
      </c>
      <c r="S203" s="123"/>
    </row>
    <row r="204" spans="1:19" ht="18" customHeight="1">
      <c r="A204" s="13"/>
      <c r="B204" s="118">
        <v>183</v>
      </c>
      <c r="C204" s="260"/>
      <c r="D204" s="260"/>
      <c r="E204" s="260"/>
      <c r="F204" s="260"/>
      <c r="G204" s="260"/>
      <c r="H204" s="260"/>
      <c r="I204" s="260"/>
      <c r="J204" s="122"/>
      <c r="K204" s="122"/>
      <c r="L204" s="152" t="str">
        <f>IF(ISBLANK(C204),"",IF(Q204=$O$9,SUMIFS('LISTA DE INVENTARIO'!$K$22:$K321,'LISTA DE INVENTARIO'!$C$22:$C321,C204,$Q$22:$Q321,$O$9)-SUMIFS('SEGUIMIENTO DE INVENTARIO'!$L$21:$L506,'SEGUIMIENTO DE INVENTARIO'!$C$21:$C506,C204),SUMIFS('LISTA DE INVENTARIO'!$K$22:$K321,'LISTA DE INVENTARIO'!$C$22:$C321,C204,$Q$22:$Q321,$O$9)-SUMIFS('SEGUIMIENTO DE INVENTARIO'!$L$21:$L506,'SEGUIMIENTO DE INVENTARIO'!$C$21:$C506,C204)))</f>
        <v/>
      </c>
      <c r="M204" s="120"/>
      <c r="N204" s="154" t="str">
        <f t="shared" si="6"/>
        <v xml:space="preserve"> </v>
      </c>
      <c r="O204" s="153" t="str">
        <f t="shared" si="7"/>
        <v xml:space="preserve"> </v>
      </c>
      <c r="P204" s="121"/>
      <c r="Q204" s="122"/>
      <c r="R204" s="194" t="str">
        <f ca="1"/>
        <v/>
      </c>
      <c r="S204" s="123"/>
    </row>
    <row r="205" spans="1:19" ht="18" customHeight="1">
      <c r="A205" s="13"/>
      <c r="B205" s="118">
        <v>184</v>
      </c>
      <c r="C205" s="260"/>
      <c r="D205" s="260"/>
      <c r="E205" s="260"/>
      <c r="F205" s="260"/>
      <c r="G205" s="260"/>
      <c r="H205" s="260"/>
      <c r="I205" s="260"/>
      <c r="J205" s="122"/>
      <c r="K205" s="122"/>
      <c r="L205" s="152" t="str">
        <f>IF(ISBLANK(C205),"",IF(Q205=$O$9,SUMIFS('LISTA DE INVENTARIO'!$K$22:$K321,'LISTA DE INVENTARIO'!$C$22:$C321,C205,$Q$22:$Q321,$O$9)-SUMIFS('SEGUIMIENTO DE INVENTARIO'!$L$21:$L507,'SEGUIMIENTO DE INVENTARIO'!$C$21:$C507,C205),SUMIFS('LISTA DE INVENTARIO'!$K$22:$K321,'LISTA DE INVENTARIO'!$C$22:$C321,C205,$Q$22:$Q321,$O$9)-SUMIFS('SEGUIMIENTO DE INVENTARIO'!$L$21:$L507,'SEGUIMIENTO DE INVENTARIO'!$C$21:$C507,C205)))</f>
        <v/>
      </c>
      <c r="M205" s="120"/>
      <c r="N205" s="154" t="str">
        <f t="shared" si="6"/>
        <v xml:space="preserve"> </v>
      </c>
      <c r="O205" s="153" t="str">
        <f t="shared" si="7"/>
        <v xml:space="preserve"> </v>
      </c>
      <c r="P205" s="121"/>
      <c r="Q205" s="122"/>
      <c r="R205" s="194" t="str">
        <f ca="1"/>
        <v/>
      </c>
      <c r="S205" s="123"/>
    </row>
    <row r="206" spans="1:19" ht="18" customHeight="1">
      <c r="A206" s="13"/>
      <c r="B206" s="118">
        <v>185</v>
      </c>
      <c r="C206" s="260"/>
      <c r="D206" s="260"/>
      <c r="E206" s="260"/>
      <c r="F206" s="260"/>
      <c r="G206" s="260"/>
      <c r="H206" s="260"/>
      <c r="I206" s="260"/>
      <c r="J206" s="122"/>
      <c r="K206" s="122"/>
      <c r="L206" s="152" t="str">
        <f>IF(ISBLANK(C206),"",IF(Q206=$O$9,SUMIFS('LISTA DE INVENTARIO'!$K$22:$K321,'LISTA DE INVENTARIO'!$C$22:$C321,C206,$Q$22:$Q321,$O$9)-SUMIFS('SEGUIMIENTO DE INVENTARIO'!$L$21:$L508,'SEGUIMIENTO DE INVENTARIO'!$C$21:$C508,C206),SUMIFS('LISTA DE INVENTARIO'!$K$22:$K321,'LISTA DE INVENTARIO'!$C$22:$C321,C206,$Q$22:$Q321,$O$9)-SUMIFS('SEGUIMIENTO DE INVENTARIO'!$L$21:$L508,'SEGUIMIENTO DE INVENTARIO'!$C$21:$C508,C206)))</f>
        <v/>
      </c>
      <c r="M206" s="120"/>
      <c r="N206" s="154" t="str">
        <f t="shared" si="6"/>
        <v xml:space="preserve"> </v>
      </c>
      <c r="O206" s="153" t="str">
        <f t="shared" si="7"/>
        <v xml:space="preserve"> </v>
      </c>
      <c r="P206" s="121"/>
      <c r="Q206" s="122"/>
      <c r="R206" s="194" t="str">
        <f ca="1"/>
        <v/>
      </c>
      <c r="S206" s="123"/>
    </row>
    <row r="207" spans="1:19" ht="18" customHeight="1">
      <c r="A207" s="13"/>
      <c r="B207" s="118">
        <v>186</v>
      </c>
      <c r="C207" s="260"/>
      <c r="D207" s="260"/>
      <c r="E207" s="260"/>
      <c r="F207" s="260"/>
      <c r="G207" s="260"/>
      <c r="H207" s="260"/>
      <c r="I207" s="260"/>
      <c r="J207" s="122"/>
      <c r="K207" s="122"/>
      <c r="L207" s="152" t="str">
        <f>IF(ISBLANK(C207),"",IF(Q207=$O$9,SUMIFS('LISTA DE INVENTARIO'!$K$22:$K321,'LISTA DE INVENTARIO'!$C$22:$C321,C207,$Q$22:$Q321,$O$9)-SUMIFS('SEGUIMIENTO DE INVENTARIO'!$L$21:$L509,'SEGUIMIENTO DE INVENTARIO'!$C$21:$C509,C207),SUMIFS('LISTA DE INVENTARIO'!$K$22:$K321,'LISTA DE INVENTARIO'!$C$22:$C321,C207,$Q$22:$Q321,$O$9)-SUMIFS('SEGUIMIENTO DE INVENTARIO'!$L$21:$L509,'SEGUIMIENTO DE INVENTARIO'!$C$21:$C509,C207)))</f>
        <v/>
      </c>
      <c r="M207" s="120"/>
      <c r="N207" s="154" t="str">
        <f t="shared" si="6"/>
        <v xml:space="preserve"> </v>
      </c>
      <c r="O207" s="153" t="str">
        <f t="shared" si="7"/>
        <v xml:space="preserve"> </v>
      </c>
      <c r="P207" s="121"/>
      <c r="Q207" s="122"/>
      <c r="R207" s="194" t="str">
        <f ca="1"/>
        <v/>
      </c>
      <c r="S207" s="123"/>
    </row>
    <row r="208" spans="1:19" ht="18" customHeight="1">
      <c r="A208" s="13"/>
      <c r="B208" s="118">
        <v>187</v>
      </c>
      <c r="C208" s="260"/>
      <c r="D208" s="260"/>
      <c r="E208" s="260"/>
      <c r="F208" s="260"/>
      <c r="G208" s="260"/>
      <c r="H208" s="260"/>
      <c r="I208" s="260"/>
      <c r="J208" s="122"/>
      <c r="K208" s="122"/>
      <c r="L208" s="152" t="str">
        <f>IF(ISBLANK(C208),"",IF(Q208=$O$9,SUMIFS('LISTA DE INVENTARIO'!$K$22:$K321,'LISTA DE INVENTARIO'!$C$22:$C321,C208,$Q$22:$Q321,$O$9)-SUMIFS('SEGUIMIENTO DE INVENTARIO'!$L$21:$L510,'SEGUIMIENTO DE INVENTARIO'!$C$21:$C510,C208),SUMIFS('LISTA DE INVENTARIO'!$K$22:$K321,'LISTA DE INVENTARIO'!$C$22:$C321,C208,$Q$22:$Q321,$O$9)-SUMIFS('SEGUIMIENTO DE INVENTARIO'!$L$21:$L510,'SEGUIMIENTO DE INVENTARIO'!$C$21:$C510,C208)))</f>
        <v/>
      </c>
      <c r="M208" s="120"/>
      <c r="N208" s="154" t="str">
        <f t="shared" si="6"/>
        <v xml:space="preserve"> </v>
      </c>
      <c r="O208" s="153" t="str">
        <f t="shared" si="7"/>
        <v xml:space="preserve"> </v>
      </c>
      <c r="P208" s="121"/>
      <c r="Q208" s="122"/>
      <c r="R208" s="194" t="str">
        <f ca="1"/>
        <v/>
      </c>
      <c r="S208" s="123"/>
    </row>
    <row r="209" spans="1:19" ht="18" customHeight="1">
      <c r="A209" s="13"/>
      <c r="B209" s="118">
        <v>188</v>
      </c>
      <c r="C209" s="260"/>
      <c r="D209" s="260"/>
      <c r="E209" s="260"/>
      <c r="F209" s="260"/>
      <c r="G209" s="260"/>
      <c r="H209" s="260"/>
      <c r="I209" s="260"/>
      <c r="J209" s="122"/>
      <c r="K209" s="122"/>
      <c r="L209" s="152" t="str">
        <f>IF(ISBLANK(C209),"",IF(Q209=$O$9,SUMIFS('LISTA DE INVENTARIO'!$K$22:$K321,'LISTA DE INVENTARIO'!$C$22:$C321,C209,$Q$22:$Q321,$O$9)-SUMIFS('SEGUIMIENTO DE INVENTARIO'!$L$21:$L511,'SEGUIMIENTO DE INVENTARIO'!$C$21:$C511,C209),SUMIFS('LISTA DE INVENTARIO'!$K$22:$K321,'LISTA DE INVENTARIO'!$C$22:$C321,C209,$Q$22:$Q321,$O$9)-SUMIFS('SEGUIMIENTO DE INVENTARIO'!$L$21:$L511,'SEGUIMIENTO DE INVENTARIO'!$C$21:$C511,C209)))</f>
        <v/>
      </c>
      <c r="M209" s="120"/>
      <c r="N209" s="154" t="str">
        <f t="shared" si="6"/>
        <v xml:space="preserve"> </v>
      </c>
      <c r="O209" s="153" t="str">
        <f t="shared" si="7"/>
        <v xml:space="preserve"> </v>
      </c>
      <c r="P209" s="121"/>
      <c r="Q209" s="122"/>
      <c r="R209" s="194" t="str">
        <f ca="1"/>
        <v/>
      </c>
      <c r="S209" s="123"/>
    </row>
    <row r="210" spans="1:19" ht="18" customHeight="1">
      <c r="A210" s="13"/>
      <c r="B210" s="118">
        <v>189</v>
      </c>
      <c r="C210" s="260"/>
      <c r="D210" s="260"/>
      <c r="E210" s="260"/>
      <c r="F210" s="260"/>
      <c r="G210" s="260"/>
      <c r="H210" s="260"/>
      <c r="I210" s="260"/>
      <c r="J210" s="122"/>
      <c r="K210" s="122"/>
      <c r="L210" s="152" t="str">
        <f>IF(ISBLANK(C210),"",IF(Q210=$O$9,SUMIFS('LISTA DE INVENTARIO'!$K$22:$K321,'LISTA DE INVENTARIO'!$C$22:$C321,C210,$Q$22:$Q321,$O$9)-SUMIFS('SEGUIMIENTO DE INVENTARIO'!$L$21:$L512,'SEGUIMIENTO DE INVENTARIO'!$C$21:$C512,C210),SUMIFS('LISTA DE INVENTARIO'!$K$22:$K321,'LISTA DE INVENTARIO'!$C$22:$C321,C210,$Q$22:$Q321,$O$9)-SUMIFS('SEGUIMIENTO DE INVENTARIO'!$L$21:$L512,'SEGUIMIENTO DE INVENTARIO'!$C$21:$C512,C210)))</f>
        <v/>
      </c>
      <c r="M210" s="120"/>
      <c r="N210" s="154" t="str">
        <f t="shared" si="6"/>
        <v xml:space="preserve"> </v>
      </c>
      <c r="O210" s="153" t="str">
        <f t="shared" si="7"/>
        <v xml:space="preserve"> </v>
      </c>
      <c r="P210" s="121"/>
      <c r="Q210" s="122"/>
      <c r="R210" s="194" t="str">
        <f ca="1"/>
        <v/>
      </c>
      <c r="S210" s="123"/>
    </row>
    <row r="211" spans="1:19" ht="18" customHeight="1">
      <c r="A211" s="13"/>
      <c r="B211" s="118">
        <v>190</v>
      </c>
      <c r="C211" s="260"/>
      <c r="D211" s="260"/>
      <c r="E211" s="260"/>
      <c r="F211" s="260"/>
      <c r="G211" s="260"/>
      <c r="H211" s="260"/>
      <c r="I211" s="260"/>
      <c r="J211" s="122"/>
      <c r="K211" s="122"/>
      <c r="L211" s="152" t="str">
        <f>IF(ISBLANK(C211),"",IF(Q211=$O$9,SUMIFS('LISTA DE INVENTARIO'!$K$22:$K321,'LISTA DE INVENTARIO'!$C$22:$C321,C211,$Q$22:$Q321,$O$9)-SUMIFS('SEGUIMIENTO DE INVENTARIO'!$L$21:$L513,'SEGUIMIENTO DE INVENTARIO'!$C$21:$C513,C211),SUMIFS('LISTA DE INVENTARIO'!$K$22:$K321,'LISTA DE INVENTARIO'!$C$22:$C321,C211,$Q$22:$Q321,$O$9)-SUMIFS('SEGUIMIENTO DE INVENTARIO'!$L$21:$L513,'SEGUIMIENTO DE INVENTARIO'!$C$21:$C513,C211)))</f>
        <v/>
      </c>
      <c r="M211" s="120"/>
      <c r="N211" s="154" t="str">
        <f t="shared" si="6"/>
        <v xml:space="preserve"> </v>
      </c>
      <c r="O211" s="153" t="str">
        <f t="shared" si="7"/>
        <v xml:space="preserve"> </v>
      </c>
      <c r="P211" s="121"/>
      <c r="Q211" s="122"/>
      <c r="R211" s="194" t="str">
        <f ca="1"/>
        <v/>
      </c>
      <c r="S211" s="123"/>
    </row>
    <row r="212" spans="1:19" ht="18" customHeight="1">
      <c r="A212" s="13"/>
      <c r="B212" s="118">
        <v>191</v>
      </c>
      <c r="C212" s="260"/>
      <c r="D212" s="260"/>
      <c r="E212" s="260"/>
      <c r="F212" s="260"/>
      <c r="G212" s="260"/>
      <c r="H212" s="260"/>
      <c r="I212" s="260"/>
      <c r="J212" s="122"/>
      <c r="K212" s="122"/>
      <c r="L212" s="152" t="str">
        <f>IF(ISBLANK(C212),"",IF(Q212=$O$9,SUMIFS('LISTA DE INVENTARIO'!$K$22:$K321,'LISTA DE INVENTARIO'!$C$22:$C321,C212,$Q$22:$Q321,$O$9)-SUMIFS('SEGUIMIENTO DE INVENTARIO'!$L$21:$L514,'SEGUIMIENTO DE INVENTARIO'!$C$21:$C514,C212),SUMIFS('LISTA DE INVENTARIO'!$K$22:$K321,'LISTA DE INVENTARIO'!$C$22:$C321,C212,$Q$22:$Q321,$O$9)-SUMIFS('SEGUIMIENTO DE INVENTARIO'!$L$21:$L514,'SEGUIMIENTO DE INVENTARIO'!$C$21:$C514,C212)))</f>
        <v/>
      </c>
      <c r="M212" s="120"/>
      <c r="N212" s="154" t="str">
        <f t="shared" si="6"/>
        <v xml:space="preserve"> </v>
      </c>
      <c r="O212" s="153" t="str">
        <f t="shared" si="7"/>
        <v xml:space="preserve"> </v>
      </c>
      <c r="P212" s="121"/>
      <c r="Q212" s="122"/>
      <c r="R212" s="194" t="str">
        <f ca="1"/>
        <v/>
      </c>
      <c r="S212" s="123"/>
    </row>
    <row r="213" spans="1:19" ht="18" customHeight="1">
      <c r="A213" s="13"/>
      <c r="B213" s="118">
        <v>192</v>
      </c>
      <c r="C213" s="260"/>
      <c r="D213" s="260"/>
      <c r="E213" s="260"/>
      <c r="F213" s="260"/>
      <c r="G213" s="260"/>
      <c r="H213" s="260"/>
      <c r="I213" s="260"/>
      <c r="J213" s="122"/>
      <c r="K213" s="122"/>
      <c r="L213" s="152" t="str">
        <f>IF(ISBLANK(C213),"",IF(Q213=$O$9,SUMIFS('LISTA DE INVENTARIO'!$K$22:$K321,'LISTA DE INVENTARIO'!$C$22:$C321,C213,$Q$22:$Q321,$O$9)-SUMIFS('SEGUIMIENTO DE INVENTARIO'!$L$21:$L515,'SEGUIMIENTO DE INVENTARIO'!$C$21:$C515,C213),SUMIFS('LISTA DE INVENTARIO'!$K$22:$K321,'LISTA DE INVENTARIO'!$C$22:$C321,C213,$Q$22:$Q321,$O$9)-SUMIFS('SEGUIMIENTO DE INVENTARIO'!$L$21:$L515,'SEGUIMIENTO DE INVENTARIO'!$C$21:$C515,C213)))</f>
        <v/>
      </c>
      <c r="M213" s="120"/>
      <c r="N213" s="154" t="str">
        <f t="shared" si="6"/>
        <v xml:space="preserve"> </v>
      </c>
      <c r="O213" s="153" t="str">
        <f t="shared" si="7"/>
        <v xml:space="preserve"> </v>
      </c>
      <c r="P213" s="121"/>
      <c r="Q213" s="122"/>
      <c r="R213" s="194" t="str">
        <f ca="1"/>
        <v/>
      </c>
      <c r="S213" s="123"/>
    </row>
    <row r="214" spans="1:19" ht="18" customHeight="1">
      <c r="A214" s="13"/>
      <c r="B214" s="118">
        <v>193</v>
      </c>
      <c r="C214" s="260"/>
      <c r="D214" s="260"/>
      <c r="E214" s="260"/>
      <c r="F214" s="260"/>
      <c r="G214" s="260"/>
      <c r="H214" s="260"/>
      <c r="I214" s="260"/>
      <c r="J214" s="122"/>
      <c r="K214" s="122"/>
      <c r="L214" s="152" t="str">
        <f>IF(ISBLANK(C214),"",IF(Q214=$O$9,SUMIFS('LISTA DE INVENTARIO'!$K$22:$K321,'LISTA DE INVENTARIO'!$C$22:$C321,C214,$Q$22:$Q321,$O$9)-SUMIFS('SEGUIMIENTO DE INVENTARIO'!$L$21:$L516,'SEGUIMIENTO DE INVENTARIO'!$C$21:$C516,C214),SUMIFS('LISTA DE INVENTARIO'!$K$22:$K321,'LISTA DE INVENTARIO'!$C$22:$C321,C214,$Q$22:$Q321,$O$9)-SUMIFS('SEGUIMIENTO DE INVENTARIO'!$L$21:$L516,'SEGUIMIENTO DE INVENTARIO'!$C$21:$C516,C214)))</f>
        <v/>
      </c>
      <c r="M214" s="120"/>
      <c r="N214" s="154" t="str">
        <f t="shared" si="6"/>
        <v xml:space="preserve"> </v>
      </c>
      <c r="O214" s="153" t="str">
        <f t="shared" si="7"/>
        <v xml:space="preserve"> </v>
      </c>
      <c r="P214" s="121"/>
      <c r="Q214" s="122"/>
      <c r="R214" s="194" t="str">
        <f ca="1"/>
        <v/>
      </c>
      <c r="S214" s="123"/>
    </row>
    <row r="215" spans="1:19" ht="18" customHeight="1">
      <c r="A215" s="13"/>
      <c r="B215" s="118">
        <v>194</v>
      </c>
      <c r="C215" s="260"/>
      <c r="D215" s="260"/>
      <c r="E215" s="260"/>
      <c r="F215" s="260"/>
      <c r="G215" s="260"/>
      <c r="H215" s="260"/>
      <c r="I215" s="260"/>
      <c r="J215" s="122"/>
      <c r="K215" s="122"/>
      <c r="L215" s="152" t="str">
        <f>IF(ISBLANK(C215),"",IF(Q215=$O$9,SUMIFS('LISTA DE INVENTARIO'!$K$22:$K321,'LISTA DE INVENTARIO'!$C$22:$C321,C215,$Q$22:$Q321,$O$9)-SUMIFS('SEGUIMIENTO DE INVENTARIO'!$L$21:$L517,'SEGUIMIENTO DE INVENTARIO'!$C$21:$C517,C215),SUMIFS('LISTA DE INVENTARIO'!$K$22:$K321,'LISTA DE INVENTARIO'!$C$22:$C321,C215,$Q$22:$Q321,$O$9)-SUMIFS('SEGUIMIENTO DE INVENTARIO'!$L$21:$L517,'SEGUIMIENTO DE INVENTARIO'!$C$21:$C517,C215)))</f>
        <v/>
      </c>
      <c r="M215" s="120"/>
      <c r="N215" s="154" t="str">
        <f t="shared" si="6"/>
        <v xml:space="preserve"> </v>
      </c>
      <c r="O215" s="153" t="str">
        <f t="shared" si="7"/>
        <v xml:space="preserve"> </v>
      </c>
      <c r="P215" s="121"/>
      <c r="Q215" s="122"/>
      <c r="R215" s="194" t="str">
        <f ca="1"/>
        <v/>
      </c>
      <c r="S215" s="123"/>
    </row>
    <row r="216" spans="1:19" ht="18" customHeight="1">
      <c r="A216" s="13"/>
      <c r="B216" s="118">
        <v>195</v>
      </c>
      <c r="C216" s="260"/>
      <c r="D216" s="260"/>
      <c r="E216" s="260"/>
      <c r="F216" s="260"/>
      <c r="G216" s="260"/>
      <c r="H216" s="260"/>
      <c r="I216" s="260"/>
      <c r="J216" s="122"/>
      <c r="K216" s="122"/>
      <c r="L216" s="152" t="str">
        <f>IF(ISBLANK(C216),"",IF(Q216=$O$9,SUMIFS('LISTA DE INVENTARIO'!$K$22:$K321,'LISTA DE INVENTARIO'!$C$22:$C321,C216,$Q$22:$Q321,$O$9)-SUMIFS('SEGUIMIENTO DE INVENTARIO'!$L$21:$L518,'SEGUIMIENTO DE INVENTARIO'!$C$21:$C518,C216),SUMIFS('LISTA DE INVENTARIO'!$K$22:$K321,'LISTA DE INVENTARIO'!$C$22:$C321,C216,$Q$22:$Q321,$O$9)-SUMIFS('SEGUIMIENTO DE INVENTARIO'!$L$21:$L518,'SEGUIMIENTO DE INVENTARIO'!$C$21:$C518,C216)))</f>
        <v/>
      </c>
      <c r="M216" s="120"/>
      <c r="N216" s="154" t="str">
        <f t="shared" ref="N216:N279" si="8">IF(ISBLANK(C216)," ",K216*M216)</f>
        <v xml:space="preserve"> </v>
      </c>
      <c r="O216" s="153" t="str">
        <f t="shared" ref="O216:O279" si="9">IF(ISBLANK(C216)," ",K216*M216+O215)</f>
        <v xml:space="preserve"> </v>
      </c>
      <c r="P216" s="121"/>
      <c r="Q216" s="122"/>
      <c r="R216" s="194" t="str">
        <f ca="1"/>
        <v/>
      </c>
      <c r="S216" s="123"/>
    </row>
    <row r="217" spans="1:19" ht="18" customHeight="1">
      <c r="A217" s="13"/>
      <c r="B217" s="118">
        <v>196</v>
      </c>
      <c r="C217" s="260"/>
      <c r="D217" s="260"/>
      <c r="E217" s="260"/>
      <c r="F217" s="260"/>
      <c r="G217" s="260"/>
      <c r="H217" s="260"/>
      <c r="I217" s="260"/>
      <c r="J217" s="122"/>
      <c r="K217" s="122"/>
      <c r="L217" s="152" t="str">
        <f>IF(ISBLANK(C217),"",IF(Q217=$O$9,SUMIFS('LISTA DE INVENTARIO'!$K$22:$K321,'LISTA DE INVENTARIO'!$C$22:$C321,C217,$Q$22:$Q321,$O$9)-SUMIFS('SEGUIMIENTO DE INVENTARIO'!$L$21:$L519,'SEGUIMIENTO DE INVENTARIO'!$C$21:$C519,C217),SUMIFS('LISTA DE INVENTARIO'!$K$22:$K321,'LISTA DE INVENTARIO'!$C$22:$C321,C217,$Q$22:$Q321,$O$9)-SUMIFS('SEGUIMIENTO DE INVENTARIO'!$L$21:$L519,'SEGUIMIENTO DE INVENTARIO'!$C$21:$C519,C217)))</f>
        <v/>
      </c>
      <c r="M217" s="120"/>
      <c r="N217" s="154" t="str">
        <f t="shared" si="8"/>
        <v xml:space="preserve"> </v>
      </c>
      <c r="O217" s="153" t="str">
        <f t="shared" si="9"/>
        <v xml:space="preserve"> </v>
      </c>
      <c r="P217" s="121"/>
      <c r="Q217" s="122"/>
      <c r="R217" s="194" t="str">
        <f ca="1"/>
        <v/>
      </c>
      <c r="S217" s="123"/>
    </row>
    <row r="218" spans="1:19" ht="18" customHeight="1">
      <c r="A218" s="13"/>
      <c r="B218" s="118">
        <v>197</v>
      </c>
      <c r="C218" s="260"/>
      <c r="D218" s="260"/>
      <c r="E218" s="260"/>
      <c r="F218" s="260"/>
      <c r="G218" s="260"/>
      <c r="H218" s="260"/>
      <c r="I218" s="260"/>
      <c r="J218" s="122"/>
      <c r="K218" s="122"/>
      <c r="L218" s="152" t="str">
        <f>IF(ISBLANK(C218),"",IF(Q218=$O$9,SUMIFS('LISTA DE INVENTARIO'!$K$22:$K321,'LISTA DE INVENTARIO'!$C$22:$C321,C218,$Q$22:$Q321,$O$9)-SUMIFS('SEGUIMIENTO DE INVENTARIO'!$L$21:$L520,'SEGUIMIENTO DE INVENTARIO'!$C$21:$C520,C218),SUMIFS('LISTA DE INVENTARIO'!$K$22:$K321,'LISTA DE INVENTARIO'!$C$22:$C321,C218,$Q$22:$Q321,$O$9)-SUMIFS('SEGUIMIENTO DE INVENTARIO'!$L$21:$L520,'SEGUIMIENTO DE INVENTARIO'!$C$21:$C520,C218)))</f>
        <v/>
      </c>
      <c r="M218" s="120"/>
      <c r="N218" s="154" t="str">
        <f t="shared" si="8"/>
        <v xml:space="preserve"> </v>
      </c>
      <c r="O218" s="153" t="str">
        <f t="shared" si="9"/>
        <v xml:space="preserve"> </v>
      </c>
      <c r="P218" s="121"/>
      <c r="Q218" s="122"/>
      <c r="R218" s="194" t="str">
        <f ca="1"/>
        <v/>
      </c>
      <c r="S218" s="123"/>
    </row>
    <row r="219" spans="1:19" ht="18" customHeight="1">
      <c r="A219" s="13"/>
      <c r="B219" s="118">
        <v>198</v>
      </c>
      <c r="C219" s="260"/>
      <c r="D219" s="260"/>
      <c r="E219" s="260"/>
      <c r="F219" s="260"/>
      <c r="G219" s="260"/>
      <c r="H219" s="260"/>
      <c r="I219" s="260"/>
      <c r="J219" s="122"/>
      <c r="K219" s="122"/>
      <c r="L219" s="152" t="str">
        <f>IF(ISBLANK(C219),"",IF(Q219=$O$9,SUMIFS('LISTA DE INVENTARIO'!$K$22:$K321,'LISTA DE INVENTARIO'!$C$22:$C321,C219,$Q$22:$Q321,$O$9)-SUMIFS('SEGUIMIENTO DE INVENTARIO'!$L$21:$L521,'SEGUIMIENTO DE INVENTARIO'!$C$21:$C521,C219),SUMIFS('LISTA DE INVENTARIO'!$K$22:$K321,'LISTA DE INVENTARIO'!$C$22:$C321,C219,$Q$22:$Q321,$O$9)-SUMIFS('SEGUIMIENTO DE INVENTARIO'!$L$21:$L521,'SEGUIMIENTO DE INVENTARIO'!$C$21:$C521,C219)))</f>
        <v/>
      </c>
      <c r="M219" s="120"/>
      <c r="N219" s="154" t="str">
        <f t="shared" si="8"/>
        <v xml:space="preserve"> </v>
      </c>
      <c r="O219" s="153" t="str">
        <f t="shared" si="9"/>
        <v xml:space="preserve"> </v>
      </c>
      <c r="P219" s="121"/>
      <c r="Q219" s="122"/>
      <c r="R219" s="194" t="str">
        <f ca="1"/>
        <v/>
      </c>
      <c r="S219" s="123"/>
    </row>
    <row r="220" spans="1:19" ht="18" customHeight="1">
      <c r="A220" s="13"/>
      <c r="B220" s="118">
        <v>199</v>
      </c>
      <c r="C220" s="260"/>
      <c r="D220" s="260"/>
      <c r="E220" s="260"/>
      <c r="F220" s="260"/>
      <c r="G220" s="260"/>
      <c r="H220" s="260"/>
      <c r="I220" s="260"/>
      <c r="J220" s="122"/>
      <c r="K220" s="122"/>
      <c r="L220" s="152" t="str">
        <f>IF(ISBLANK(C220),"",IF(Q220=$O$9,SUMIFS('LISTA DE INVENTARIO'!$K$22:$K321,'LISTA DE INVENTARIO'!$C$22:$C321,C220,$Q$22:$Q321,$O$9)-SUMIFS('SEGUIMIENTO DE INVENTARIO'!$L$21:$L522,'SEGUIMIENTO DE INVENTARIO'!$C$21:$C522,C220),SUMIFS('LISTA DE INVENTARIO'!$K$22:$K321,'LISTA DE INVENTARIO'!$C$22:$C321,C220,$Q$22:$Q321,$O$9)-SUMIFS('SEGUIMIENTO DE INVENTARIO'!$L$21:$L522,'SEGUIMIENTO DE INVENTARIO'!$C$21:$C522,C220)))</f>
        <v/>
      </c>
      <c r="M220" s="120"/>
      <c r="N220" s="154" t="str">
        <f t="shared" si="8"/>
        <v xml:space="preserve"> </v>
      </c>
      <c r="O220" s="153" t="str">
        <f t="shared" si="9"/>
        <v xml:space="preserve"> </v>
      </c>
      <c r="P220" s="121"/>
      <c r="Q220" s="122"/>
      <c r="R220" s="194" t="str">
        <f ca="1"/>
        <v/>
      </c>
      <c r="S220" s="123"/>
    </row>
    <row r="221" spans="1:19" ht="18" customHeight="1">
      <c r="A221" s="13"/>
      <c r="B221" s="118">
        <v>200</v>
      </c>
      <c r="C221" s="260"/>
      <c r="D221" s="260"/>
      <c r="E221" s="260"/>
      <c r="F221" s="260"/>
      <c r="G221" s="260"/>
      <c r="H221" s="260"/>
      <c r="I221" s="260"/>
      <c r="J221" s="122"/>
      <c r="K221" s="122"/>
      <c r="L221" s="152" t="str">
        <f>IF(ISBLANK(C221),"",IF(Q221=$O$9,SUMIFS('LISTA DE INVENTARIO'!$K$22:$K321,'LISTA DE INVENTARIO'!$C$22:$C321,C221,$Q$22:$Q321,$O$9)-SUMIFS('SEGUIMIENTO DE INVENTARIO'!$L$21:$L523,'SEGUIMIENTO DE INVENTARIO'!$C$21:$C523,C221),SUMIFS('LISTA DE INVENTARIO'!$K$22:$K321,'LISTA DE INVENTARIO'!$C$22:$C321,C221,$Q$22:$Q321,$O$9)-SUMIFS('SEGUIMIENTO DE INVENTARIO'!$L$21:$L523,'SEGUIMIENTO DE INVENTARIO'!$C$21:$C523,C221)))</f>
        <v/>
      </c>
      <c r="M221" s="120"/>
      <c r="N221" s="154" t="str">
        <f t="shared" si="8"/>
        <v xml:space="preserve"> </v>
      </c>
      <c r="O221" s="153" t="str">
        <f t="shared" si="9"/>
        <v xml:space="preserve"> </v>
      </c>
      <c r="P221" s="121"/>
      <c r="Q221" s="122"/>
      <c r="R221" s="194" t="str">
        <f ca="1"/>
        <v/>
      </c>
      <c r="S221" s="123"/>
    </row>
    <row r="222" spans="1:19" s="113" customFormat="1" ht="18" customHeight="1">
      <c r="A222" s="205"/>
      <c r="B222" s="118">
        <v>201</v>
      </c>
      <c r="C222" s="260"/>
      <c r="D222" s="260"/>
      <c r="E222" s="260"/>
      <c r="F222" s="260"/>
      <c r="G222" s="260"/>
      <c r="H222" s="260"/>
      <c r="I222" s="260"/>
      <c r="J222" s="122"/>
      <c r="K222" s="122"/>
      <c r="L222" s="152" t="str">
        <f>IF(ISBLANK(C222),"",IF(Q222=$O$9,SUMIFS('LISTA DE INVENTARIO'!$K$22:$K321,'LISTA DE INVENTARIO'!$C$22:$C321,C222,$Q$22:$Q321,$O$9)-SUMIFS('SEGUIMIENTO DE INVENTARIO'!$L$21:$L524,'SEGUIMIENTO DE INVENTARIO'!$C$21:$C524,C222),SUMIFS('LISTA DE INVENTARIO'!$K$22:$K321,'LISTA DE INVENTARIO'!$C$22:$C321,C222,$Q$22:$Q321,$O$9)-SUMIFS('SEGUIMIENTO DE INVENTARIO'!$L$21:$L524,'SEGUIMIENTO DE INVENTARIO'!$C$21:$C524,C222)))</f>
        <v/>
      </c>
      <c r="M222" s="120"/>
      <c r="N222" s="154" t="str">
        <f t="shared" si="8"/>
        <v xml:space="preserve"> </v>
      </c>
      <c r="O222" s="153" t="str">
        <f t="shared" si="9"/>
        <v xml:space="preserve"> </v>
      </c>
      <c r="P222" s="121"/>
      <c r="Q222" s="122"/>
      <c r="R222" s="194" t="str">
        <f ca="1"/>
        <v/>
      </c>
      <c r="S222" s="123"/>
    </row>
    <row r="223" spans="1:19" s="113" customFormat="1" ht="18" customHeight="1">
      <c r="A223" s="205"/>
      <c r="B223" s="118">
        <v>202</v>
      </c>
      <c r="C223" s="260"/>
      <c r="D223" s="260"/>
      <c r="E223" s="260"/>
      <c r="F223" s="260"/>
      <c r="G223" s="260"/>
      <c r="H223" s="260"/>
      <c r="I223" s="260"/>
      <c r="J223" s="122"/>
      <c r="K223" s="122"/>
      <c r="L223" s="152" t="str">
        <f>IF(ISBLANK(C223),"",IF(Q223=$O$9,SUMIFS('LISTA DE INVENTARIO'!$K$22:$K321,'LISTA DE INVENTARIO'!$C$22:$C321,C223,$Q$22:$Q321,$O$9)-SUMIFS('SEGUIMIENTO DE INVENTARIO'!$L$21:$L525,'SEGUIMIENTO DE INVENTARIO'!$C$21:$C525,C223),SUMIFS('LISTA DE INVENTARIO'!$K$22:$K321,'LISTA DE INVENTARIO'!$C$22:$C321,C223,$Q$22:$Q321,$O$9)-SUMIFS('SEGUIMIENTO DE INVENTARIO'!$L$21:$L525,'SEGUIMIENTO DE INVENTARIO'!$C$21:$C525,C223)))</f>
        <v/>
      </c>
      <c r="M223" s="120"/>
      <c r="N223" s="154" t="str">
        <f t="shared" si="8"/>
        <v xml:space="preserve"> </v>
      </c>
      <c r="O223" s="153" t="str">
        <f t="shared" si="9"/>
        <v xml:space="preserve"> </v>
      </c>
      <c r="P223" s="121"/>
      <c r="Q223" s="122"/>
      <c r="R223" s="194" t="str">
        <f ca="1"/>
        <v/>
      </c>
      <c r="S223" s="123"/>
    </row>
    <row r="224" spans="1:19" s="113" customFormat="1" ht="18" customHeight="1">
      <c r="A224" s="205"/>
      <c r="B224" s="118">
        <v>203</v>
      </c>
      <c r="C224" s="260"/>
      <c r="D224" s="260"/>
      <c r="E224" s="260"/>
      <c r="F224" s="260"/>
      <c r="G224" s="260"/>
      <c r="H224" s="260"/>
      <c r="I224" s="260"/>
      <c r="J224" s="122"/>
      <c r="K224" s="122"/>
      <c r="L224" s="152" t="str">
        <f>IF(ISBLANK(C224),"",IF(Q224=$O$9,SUMIFS('LISTA DE INVENTARIO'!$K$22:$K321,'LISTA DE INVENTARIO'!$C$22:$C321,C224,$Q$22:$Q321,$O$9)-SUMIFS('SEGUIMIENTO DE INVENTARIO'!$L$21:$L526,'SEGUIMIENTO DE INVENTARIO'!$C$21:$C526,C224),SUMIFS('LISTA DE INVENTARIO'!$K$22:$K321,'LISTA DE INVENTARIO'!$C$22:$C321,C224,$Q$22:$Q321,$O$9)-SUMIFS('SEGUIMIENTO DE INVENTARIO'!$L$21:$L526,'SEGUIMIENTO DE INVENTARIO'!$C$21:$C526,C224)))</f>
        <v/>
      </c>
      <c r="M224" s="120"/>
      <c r="N224" s="154" t="str">
        <f t="shared" si="8"/>
        <v xml:space="preserve"> </v>
      </c>
      <c r="O224" s="153" t="str">
        <f t="shared" si="9"/>
        <v xml:space="preserve"> </v>
      </c>
      <c r="P224" s="121"/>
      <c r="Q224" s="122"/>
      <c r="R224" s="194" t="str">
        <f ca="1"/>
        <v/>
      </c>
      <c r="S224" s="123"/>
    </row>
    <row r="225" spans="1:19" s="113" customFormat="1" ht="18" customHeight="1">
      <c r="A225" s="205"/>
      <c r="B225" s="118">
        <v>204</v>
      </c>
      <c r="C225" s="260"/>
      <c r="D225" s="260"/>
      <c r="E225" s="260"/>
      <c r="F225" s="260"/>
      <c r="G225" s="260"/>
      <c r="H225" s="260"/>
      <c r="I225" s="260"/>
      <c r="J225" s="122"/>
      <c r="K225" s="122"/>
      <c r="L225" s="152" t="str">
        <f>IF(ISBLANK(C225),"",IF(Q225=$O$9,SUMIFS('LISTA DE INVENTARIO'!$K$22:$K321,'LISTA DE INVENTARIO'!$C$22:$C321,C225,$Q$22:$Q321,$O$9)-SUMIFS('SEGUIMIENTO DE INVENTARIO'!$L$21:$L527,'SEGUIMIENTO DE INVENTARIO'!$C$21:$C527,C225),SUMIFS('LISTA DE INVENTARIO'!$K$22:$K321,'LISTA DE INVENTARIO'!$C$22:$C321,C225,$Q$22:$Q321,$O$9)-SUMIFS('SEGUIMIENTO DE INVENTARIO'!$L$21:$L527,'SEGUIMIENTO DE INVENTARIO'!$C$21:$C527,C225)))</f>
        <v/>
      </c>
      <c r="M225" s="120"/>
      <c r="N225" s="154" t="str">
        <f t="shared" si="8"/>
        <v xml:space="preserve"> </v>
      </c>
      <c r="O225" s="153" t="str">
        <f t="shared" si="9"/>
        <v xml:space="preserve"> </v>
      </c>
      <c r="P225" s="121"/>
      <c r="Q225" s="122"/>
      <c r="R225" s="194" t="str">
        <f ca="1"/>
        <v/>
      </c>
      <c r="S225" s="123"/>
    </row>
    <row r="226" spans="1:19" s="113" customFormat="1" ht="18" customHeight="1">
      <c r="A226" s="205"/>
      <c r="B226" s="118">
        <v>205</v>
      </c>
      <c r="C226" s="260"/>
      <c r="D226" s="260"/>
      <c r="E226" s="260"/>
      <c r="F226" s="260"/>
      <c r="G226" s="260"/>
      <c r="H226" s="260"/>
      <c r="I226" s="260"/>
      <c r="J226" s="122"/>
      <c r="K226" s="122"/>
      <c r="L226" s="152" t="str">
        <f>IF(ISBLANK(C226),"",IF(Q226=$O$9,SUMIFS('LISTA DE INVENTARIO'!$K$22:$K321,'LISTA DE INVENTARIO'!$C$22:$C321,C226,$Q$22:$Q321,$O$9)-SUMIFS('SEGUIMIENTO DE INVENTARIO'!$L$21:$L528,'SEGUIMIENTO DE INVENTARIO'!$C$21:$C528,C226),SUMIFS('LISTA DE INVENTARIO'!$K$22:$K321,'LISTA DE INVENTARIO'!$C$22:$C321,C226,$Q$22:$Q321,$O$9)-SUMIFS('SEGUIMIENTO DE INVENTARIO'!$L$21:$L528,'SEGUIMIENTO DE INVENTARIO'!$C$21:$C528,C226)))</f>
        <v/>
      </c>
      <c r="M226" s="120"/>
      <c r="N226" s="154" t="str">
        <f t="shared" si="8"/>
        <v xml:space="preserve"> </v>
      </c>
      <c r="O226" s="153" t="str">
        <f t="shared" si="9"/>
        <v xml:space="preserve"> </v>
      </c>
      <c r="P226" s="121"/>
      <c r="Q226" s="122"/>
      <c r="R226" s="194" t="str">
        <f ca="1"/>
        <v/>
      </c>
      <c r="S226" s="123"/>
    </row>
    <row r="227" spans="1:19" s="113" customFormat="1" ht="18" customHeight="1">
      <c r="A227" s="205"/>
      <c r="B227" s="118">
        <v>206</v>
      </c>
      <c r="C227" s="260"/>
      <c r="D227" s="260"/>
      <c r="E227" s="260"/>
      <c r="F227" s="260"/>
      <c r="G227" s="260"/>
      <c r="H227" s="260"/>
      <c r="I227" s="260"/>
      <c r="J227" s="122"/>
      <c r="K227" s="122"/>
      <c r="L227" s="152" t="str">
        <f>IF(ISBLANK(C227),"",IF(Q227=$O$9,SUMIFS('LISTA DE INVENTARIO'!$K$22:$K321,'LISTA DE INVENTARIO'!$C$22:$C321,C227,$Q$22:$Q321,$O$9)-SUMIFS('SEGUIMIENTO DE INVENTARIO'!$L$21:$L529,'SEGUIMIENTO DE INVENTARIO'!$C$21:$C529,C227),SUMIFS('LISTA DE INVENTARIO'!$K$22:$K321,'LISTA DE INVENTARIO'!$C$22:$C321,C227,$Q$22:$Q321,$O$9)-SUMIFS('SEGUIMIENTO DE INVENTARIO'!$L$21:$L529,'SEGUIMIENTO DE INVENTARIO'!$C$21:$C529,C227)))</f>
        <v/>
      </c>
      <c r="M227" s="120"/>
      <c r="N227" s="154" t="str">
        <f t="shared" si="8"/>
        <v xml:space="preserve"> </v>
      </c>
      <c r="O227" s="153" t="str">
        <f t="shared" si="9"/>
        <v xml:space="preserve"> </v>
      </c>
      <c r="P227" s="121"/>
      <c r="Q227" s="122"/>
      <c r="R227" s="194" t="str">
        <f ca="1"/>
        <v/>
      </c>
      <c r="S227" s="123"/>
    </row>
    <row r="228" spans="1:19" s="113" customFormat="1" ht="18" customHeight="1">
      <c r="A228" s="205"/>
      <c r="B228" s="118">
        <v>207</v>
      </c>
      <c r="C228" s="260"/>
      <c r="D228" s="260"/>
      <c r="E228" s="260"/>
      <c r="F228" s="260"/>
      <c r="G228" s="260"/>
      <c r="H228" s="260"/>
      <c r="I228" s="260"/>
      <c r="J228" s="122"/>
      <c r="K228" s="122"/>
      <c r="L228" s="152" t="str">
        <f>IF(ISBLANK(C228),"",IF(Q228=$O$9,SUMIFS('LISTA DE INVENTARIO'!$K$22:$K321,'LISTA DE INVENTARIO'!$C$22:$C321,C228,$Q$22:$Q321,$O$9)-SUMIFS('SEGUIMIENTO DE INVENTARIO'!$L$21:$L530,'SEGUIMIENTO DE INVENTARIO'!$C$21:$C530,C228),SUMIFS('LISTA DE INVENTARIO'!$K$22:$K321,'LISTA DE INVENTARIO'!$C$22:$C321,C228,$Q$22:$Q321,$O$9)-SUMIFS('SEGUIMIENTO DE INVENTARIO'!$L$21:$L530,'SEGUIMIENTO DE INVENTARIO'!$C$21:$C530,C228)))</f>
        <v/>
      </c>
      <c r="M228" s="120"/>
      <c r="N228" s="154" t="str">
        <f t="shared" si="8"/>
        <v xml:space="preserve"> </v>
      </c>
      <c r="O228" s="153" t="str">
        <f t="shared" si="9"/>
        <v xml:space="preserve"> </v>
      </c>
      <c r="P228" s="121"/>
      <c r="Q228" s="122"/>
      <c r="R228" s="194" t="str">
        <f ca="1"/>
        <v/>
      </c>
      <c r="S228" s="123"/>
    </row>
    <row r="229" spans="1:19" s="113" customFormat="1" ht="18" customHeight="1">
      <c r="A229" s="205"/>
      <c r="B229" s="118">
        <v>208</v>
      </c>
      <c r="C229" s="260"/>
      <c r="D229" s="260"/>
      <c r="E229" s="260"/>
      <c r="F229" s="260"/>
      <c r="G229" s="260"/>
      <c r="H229" s="260"/>
      <c r="I229" s="260"/>
      <c r="J229" s="122"/>
      <c r="K229" s="122"/>
      <c r="L229" s="152" t="str">
        <f>IF(ISBLANK(C229),"",IF(Q229=$O$9,SUMIFS('LISTA DE INVENTARIO'!$K$22:$K321,'LISTA DE INVENTARIO'!$C$22:$C321,C229,$Q$22:$Q321,$O$9)-SUMIFS('SEGUIMIENTO DE INVENTARIO'!$L$21:$L531,'SEGUIMIENTO DE INVENTARIO'!$C$21:$C531,C229),SUMIFS('LISTA DE INVENTARIO'!$K$22:$K321,'LISTA DE INVENTARIO'!$C$22:$C321,C229,$Q$22:$Q321,$O$9)-SUMIFS('SEGUIMIENTO DE INVENTARIO'!$L$21:$L531,'SEGUIMIENTO DE INVENTARIO'!$C$21:$C531,C229)))</f>
        <v/>
      </c>
      <c r="M229" s="120"/>
      <c r="N229" s="154" t="str">
        <f t="shared" si="8"/>
        <v xml:space="preserve"> </v>
      </c>
      <c r="O229" s="153" t="str">
        <f t="shared" si="9"/>
        <v xml:space="preserve"> </v>
      </c>
      <c r="P229" s="121"/>
      <c r="Q229" s="122"/>
      <c r="R229" s="194" t="str">
        <f ca="1"/>
        <v/>
      </c>
      <c r="S229" s="123"/>
    </row>
    <row r="230" spans="1:19" s="113" customFormat="1" ht="18" customHeight="1">
      <c r="A230" s="205"/>
      <c r="B230" s="118">
        <v>209</v>
      </c>
      <c r="C230" s="260"/>
      <c r="D230" s="260"/>
      <c r="E230" s="260"/>
      <c r="F230" s="260"/>
      <c r="G230" s="260"/>
      <c r="H230" s="260"/>
      <c r="I230" s="260"/>
      <c r="J230" s="122"/>
      <c r="K230" s="122"/>
      <c r="L230" s="152" t="str">
        <f>IF(ISBLANK(C230),"",IF(Q230=$O$9,SUMIFS('LISTA DE INVENTARIO'!$K$22:$K321,'LISTA DE INVENTARIO'!$C$22:$C321,C230,$Q$22:$Q321,$O$9)-SUMIFS('SEGUIMIENTO DE INVENTARIO'!$L$21:$L532,'SEGUIMIENTO DE INVENTARIO'!$C$21:$C532,C230),SUMIFS('LISTA DE INVENTARIO'!$K$22:$K321,'LISTA DE INVENTARIO'!$C$22:$C321,C230,$Q$22:$Q321,$O$9)-SUMIFS('SEGUIMIENTO DE INVENTARIO'!$L$21:$L532,'SEGUIMIENTO DE INVENTARIO'!$C$21:$C532,C230)))</f>
        <v/>
      </c>
      <c r="M230" s="120"/>
      <c r="N230" s="154" t="str">
        <f t="shared" si="8"/>
        <v xml:space="preserve"> </v>
      </c>
      <c r="O230" s="153" t="str">
        <f t="shared" si="9"/>
        <v xml:space="preserve"> </v>
      </c>
      <c r="P230" s="121"/>
      <c r="Q230" s="122"/>
      <c r="R230" s="194" t="str">
        <f ca="1"/>
        <v/>
      </c>
      <c r="S230" s="123"/>
    </row>
    <row r="231" spans="1:19" s="113" customFormat="1" ht="18" customHeight="1">
      <c r="A231" s="205"/>
      <c r="B231" s="118">
        <v>210</v>
      </c>
      <c r="C231" s="260"/>
      <c r="D231" s="260"/>
      <c r="E231" s="260"/>
      <c r="F231" s="260"/>
      <c r="G231" s="260"/>
      <c r="H231" s="260"/>
      <c r="I231" s="260"/>
      <c r="J231" s="122"/>
      <c r="K231" s="122"/>
      <c r="L231" s="152" t="str">
        <f>IF(ISBLANK(C231),"",IF(Q231=$O$9,SUMIFS('LISTA DE INVENTARIO'!$K$22:$K321,'LISTA DE INVENTARIO'!$C$22:$C321,C231,$Q$22:$Q321,$O$9)-SUMIFS('SEGUIMIENTO DE INVENTARIO'!$L$21:$L533,'SEGUIMIENTO DE INVENTARIO'!$C$21:$C533,C231),SUMIFS('LISTA DE INVENTARIO'!$K$22:$K321,'LISTA DE INVENTARIO'!$C$22:$C321,C231,$Q$22:$Q321,$O$9)-SUMIFS('SEGUIMIENTO DE INVENTARIO'!$L$21:$L533,'SEGUIMIENTO DE INVENTARIO'!$C$21:$C533,C231)))</f>
        <v/>
      </c>
      <c r="M231" s="120"/>
      <c r="N231" s="154" t="str">
        <f t="shared" si="8"/>
        <v xml:space="preserve"> </v>
      </c>
      <c r="O231" s="153" t="str">
        <f t="shared" si="9"/>
        <v xml:space="preserve"> </v>
      </c>
      <c r="P231" s="121"/>
      <c r="Q231" s="122"/>
      <c r="R231" s="194" t="str">
        <f ca="1"/>
        <v/>
      </c>
      <c r="S231" s="123"/>
    </row>
    <row r="232" spans="1:19" s="113" customFormat="1" ht="18" customHeight="1">
      <c r="A232" s="205"/>
      <c r="B232" s="118">
        <v>211</v>
      </c>
      <c r="C232" s="260"/>
      <c r="D232" s="260"/>
      <c r="E232" s="260"/>
      <c r="F232" s="260"/>
      <c r="G232" s="260"/>
      <c r="H232" s="260"/>
      <c r="I232" s="260"/>
      <c r="J232" s="122"/>
      <c r="K232" s="122"/>
      <c r="L232" s="152" t="str">
        <f>IF(ISBLANK(C232),"",IF(Q232=$O$9,SUMIFS('LISTA DE INVENTARIO'!$K$22:$K321,'LISTA DE INVENTARIO'!$C$22:$C321,C232,$Q$22:$Q321,$O$9)-SUMIFS('SEGUIMIENTO DE INVENTARIO'!$L$21:$L534,'SEGUIMIENTO DE INVENTARIO'!$C$21:$C534,C232),SUMIFS('LISTA DE INVENTARIO'!$K$22:$K321,'LISTA DE INVENTARIO'!$C$22:$C321,C232,$Q$22:$Q321,$O$9)-SUMIFS('SEGUIMIENTO DE INVENTARIO'!$L$21:$L534,'SEGUIMIENTO DE INVENTARIO'!$C$21:$C534,C232)))</f>
        <v/>
      </c>
      <c r="M232" s="120"/>
      <c r="N232" s="154" t="str">
        <f t="shared" si="8"/>
        <v xml:space="preserve"> </v>
      </c>
      <c r="O232" s="153" t="str">
        <f t="shared" si="9"/>
        <v xml:space="preserve"> </v>
      </c>
      <c r="P232" s="121"/>
      <c r="Q232" s="122"/>
      <c r="R232" s="194" t="str">
        <f ca="1"/>
        <v/>
      </c>
      <c r="S232" s="123"/>
    </row>
    <row r="233" spans="1:19" s="113" customFormat="1" ht="18" customHeight="1">
      <c r="A233" s="205"/>
      <c r="B233" s="118">
        <v>212</v>
      </c>
      <c r="C233" s="260"/>
      <c r="D233" s="260"/>
      <c r="E233" s="260"/>
      <c r="F233" s="260"/>
      <c r="G233" s="260"/>
      <c r="H233" s="260"/>
      <c r="I233" s="260"/>
      <c r="J233" s="122"/>
      <c r="K233" s="122"/>
      <c r="L233" s="152" t="str">
        <f>IF(ISBLANK(C233),"",IF(Q233=$O$9,SUMIFS('LISTA DE INVENTARIO'!$K$22:$K321,'LISTA DE INVENTARIO'!$C$22:$C321,C233,$Q$22:$Q321,$O$9)-SUMIFS('SEGUIMIENTO DE INVENTARIO'!$L$21:$L535,'SEGUIMIENTO DE INVENTARIO'!$C$21:$C535,C233),SUMIFS('LISTA DE INVENTARIO'!$K$22:$K321,'LISTA DE INVENTARIO'!$C$22:$C321,C233,$Q$22:$Q321,$O$9)-SUMIFS('SEGUIMIENTO DE INVENTARIO'!$L$21:$L535,'SEGUIMIENTO DE INVENTARIO'!$C$21:$C535,C233)))</f>
        <v/>
      </c>
      <c r="M233" s="120"/>
      <c r="N233" s="154" t="str">
        <f t="shared" si="8"/>
        <v xml:space="preserve"> </v>
      </c>
      <c r="O233" s="153" t="str">
        <f t="shared" si="9"/>
        <v xml:space="preserve"> </v>
      </c>
      <c r="P233" s="121"/>
      <c r="Q233" s="122"/>
      <c r="R233" s="194" t="str">
        <f ca="1"/>
        <v/>
      </c>
      <c r="S233" s="123"/>
    </row>
    <row r="234" spans="1:19" s="113" customFormat="1" ht="18" customHeight="1">
      <c r="A234" s="205"/>
      <c r="B234" s="118">
        <v>213</v>
      </c>
      <c r="C234" s="260"/>
      <c r="D234" s="260"/>
      <c r="E234" s="260"/>
      <c r="F234" s="260"/>
      <c r="G234" s="260"/>
      <c r="H234" s="260"/>
      <c r="I234" s="260"/>
      <c r="J234" s="122"/>
      <c r="K234" s="122"/>
      <c r="L234" s="152" t="str">
        <f>IF(ISBLANK(C234),"",IF(Q234=$O$9,SUMIFS('LISTA DE INVENTARIO'!$K$22:$K321,'LISTA DE INVENTARIO'!$C$22:$C321,C234,$Q$22:$Q321,$O$9)-SUMIFS('SEGUIMIENTO DE INVENTARIO'!$L$21:$L536,'SEGUIMIENTO DE INVENTARIO'!$C$21:$C536,C234),SUMIFS('LISTA DE INVENTARIO'!$K$22:$K321,'LISTA DE INVENTARIO'!$C$22:$C321,C234,$Q$22:$Q321,$O$9)-SUMIFS('SEGUIMIENTO DE INVENTARIO'!$L$21:$L536,'SEGUIMIENTO DE INVENTARIO'!$C$21:$C536,C234)))</f>
        <v/>
      </c>
      <c r="M234" s="120"/>
      <c r="N234" s="154" t="str">
        <f t="shared" si="8"/>
        <v xml:space="preserve"> </v>
      </c>
      <c r="O234" s="153" t="str">
        <f t="shared" si="9"/>
        <v xml:space="preserve"> </v>
      </c>
      <c r="P234" s="121"/>
      <c r="Q234" s="122"/>
      <c r="R234" s="194" t="str">
        <f ca="1"/>
        <v/>
      </c>
      <c r="S234" s="123"/>
    </row>
    <row r="235" spans="1:19" s="113" customFormat="1" ht="18" customHeight="1">
      <c r="A235" s="205"/>
      <c r="B235" s="118">
        <v>214</v>
      </c>
      <c r="C235" s="260"/>
      <c r="D235" s="260"/>
      <c r="E235" s="260"/>
      <c r="F235" s="260"/>
      <c r="G235" s="260"/>
      <c r="H235" s="260"/>
      <c r="I235" s="260"/>
      <c r="J235" s="122"/>
      <c r="K235" s="122"/>
      <c r="L235" s="152" t="str">
        <f>IF(ISBLANK(C235),"",IF(Q235=$O$9,SUMIFS('LISTA DE INVENTARIO'!$K$22:$K321,'LISTA DE INVENTARIO'!$C$22:$C321,C235,$Q$22:$Q321,$O$9)-SUMIFS('SEGUIMIENTO DE INVENTARIO'!$L$21:$L537,'SEGUIMIENTO DE INVENTARIO'!$C$21:$C537,C235),SUMIFS('LISTA DE INVENTARIO'!$K$22:$K321,'LISTA DE INVENTARIO'!$C$22:$C321,C235,$Q$22:$Q321,$O$9)-SUMIFS('SEGUIMIENTO DE INVENTARIO'!$L$21:$L537,'SEGUIMIENTO DE INVENTARIO'!$C$21:$C537,C235)))</f>
        <v/>
      </c>
      <c r="M235" s="120"/>
      <c r="N235" s="154" t="str">
        <f t="shared" si="8"/>
        <v xml:space="preserve"> </v>
      </c>
      <c r="O235" s="153" t="str">
        <f t="shared" si="9"/>
        <v xml:space="preserve"> </v>
      </c>
      <c r="P235" s="121"/>
      <c r="Q235" s="122"/>
      <c r="R235" s="194" t="str">
        <f ca="1"/>
        <v/>
      </c>
      <c r="S235" s="123"/>
    </row>
    <row r="236" spans="1:19" s="113" customFormat="1" ht="18" customHeight="1">
      <c r="A236" s="205"/>
      <c r="B236" s="118">
        <v>215</v>
      </c>
      <c r="C236" s="260"/>
      <c r="D236" s="260"/>
      <c r="E236" s="260"/>
      <c r="F236" s="260"/>
      <c r="G236" s="260"/>
      <c r="H236" s="260"/>
      <c r="I236" s="260"/>
      <c r="J236" s="122"/>
      <c r="K236" s="122"/>
      <c r="L236" s="152" t="str">
        <f>IF(ISBLANK(C236),"",IF(Q236=$O$9,SUMIFS('LISTA DE INVENTARIO'!$K$22:$K321,'LISTA DE INVENTARIO'!$C$22:$C321,C236,$Q$22:$Q321,$O$9)-SUMIFS('SEGUIMIENTO DE INVENTARIO'!$L$21:$L538,'SEGUIMIENTO DE INVENTARIO'!$C$21:$C538,C236),SUMIFS('LISTA DE INVENTARIO'!$K$22:$K321,'LISTA DE INVENTARIO'!$C$22:$C321,C236,$Q$22:$Q321,$O$9)-SUMIFS('SEGUIMIENTO DE INVENTARIO'!$L$21:$L538,'SEGUIMIENTO DE INVENTARIO'!$C$21:$C538,C236)))</f>
        <v/>
      </c>
      <c r="M236" s="120"/>
      <c r="N236" s="154" t="str">
        <f t="shared" si="8"/>
        <v xml:space="preserve"> </v>
      </c>
      <c r="O236" s="153" t="str">
        <f t="shared" si="9"/>
        <v xml:space="preserve"> </v>
      </c>
      <c r="P236" s="121"/>
      <c r="Q236" s="122"/>
      <c r="R236" s="194" t="str">
        <f ca="1"/>
        <v/>
      </c>
      <c r="S236" s="123"/>
    </row>
    <row r="237" spans="1:19" s="113" customFormat="1" ht="18" customHeight="1">
      <c r="A237" s="205"/>
      <c r="B237" s="118">
        <v>216</v>
      </c>
      <c r="C237" s="260"/>
      <c r="D237" s="260"/>
      <c r="E237" s="260"/>
      <c r="F237" s="260"/>
      <c r="G237" s="260"/>
      <c r="H237" s="260"/>
      <c r="I237" s="260"/>
      <c r="J237" s="122"/>
      <c r="K237" s="122"/>
      <c r="L237" s="152" t="str">
        <f>IF(ISBLANK(C237),"",IF(Q237=$O$9,SUMIFS('LISTA DE INVENTARIO'!$K$22:$K321,'LISTA DE INVENTARIO'!$C$22:$C321,C237,$Q$22:$Q321,$O$9)-SUMIFS('SEGUIMIENTO DE INVENTARIO'!$L$21:$L539,'SEGUIMIENTO DE INVENTARIO'!$C$21:$C539,C237),SUMIFS('LISTA DE INVENTARIO'!$K$22:$K321,'LISTA DE INVENTARIO'!$C$22:$C321,C237,$Q$22:$Q321,$O$9)-SUMIFS('SEGUIMIENTO DE INVENTARIO'!$L$21:$L539,'SEGUIMIENTO DE INVENTARIO'!$C$21:$C539,C237)))</f>
        <v/>
      </c>
      <c r="M237" s="120"/>
      <c r="N237" s="154" t="str">
        <f t="shared" si="8"/>
        <v xml:space="preserve"> </v>
      </c>
      <c r="O237" s="153" t="str">
        <f t="shared" si="9"/>
        <v xml:space="preserve"> </v>
      </c>
      <c r="P237" s="121"/>
      <c r="Q237" s="122"/>
      <c r="R237" s="194" t="str">
        <f ca="1"/>
        <v/>
      </c>
      <c r="S237" s="123"/>
    </row>
    <row r="238" spans="1:19" s="113" customFormat="1" ht="18" customHeight="1">
      <c r="A238" s="205"/>
      <c r="B238" s="118">
        <v>217</v>
      </c>
      <c r="C238" s="260"/>
      <c r="D238" s="260"/>
      <c r="E238" s="260"/>
      <c r="F238" s="260"/>
      <c r="G238" s="260"/>
      <c r="H238" s="260"/>
      <c r="I238" s="260"/>
      <c r="J238" s="122"/>
      <c r="K238" s="122"/>
      <c r="L238" s="152" t="str">
        <f>IF(ISBLANK(C238),"",IF(Q238=$O$9,SUMIFS('LISTA DE INVENTARIO'!$K$22:$K321,'LISTA DE INVENTARIO'!$C$22:$C321,C238,$Q$22:$Q321,$O$9)-SUMIFS('SEGUIMIENTO DE INVENTARIO'!$L$21:$L540,'SEGUIMIENTO DE INVENTARIO'!$C$21:$C540,C238),SUMIFS('LISTA DE INVENTARIO'!$K$22:$K321,'LISTA DE INVENTARIO'!$C$22:$C321,C238,$Q$22:$Q321,$O$9)-SUMIFS('SEGUIMIENTO DE INVENTARIO'!$L$21:$L540,'SEGUIMIENTO DE INVENTARIO'!$C$21:$C540,C238)))</f>
        <v/>
      </c>
      <c r="M238" s="120"/>
      <c r="N238" s="154" t="str">
        <f t="shared" si="8"/>
        <v xml:space="preserve"> </v>
      </c>
      <c r="O238" s="153" t="str">
        <f t="shared" si="9"/>
        <v xml:space="preserve"> </v>
      </c>
      <c r="P238" s="121"/>
      <c r="Q238" s="122"/>
      <c r="R238" s="194" t="str">
        <f ca="1"/>
        <v/>
      </c>
      <c r="S238" s="123"/>
    </row>
    <row r="239" spans="1:19" s="113" customFormat="1" ht="18" customHeight="1">
      <c r="A239" s="205"/>
      <c r="B239" s="118">
        <v>218</v>
      </c>
      <c r="C239" s="260"/>
      <c r="D239" s="260"/>
      <c r="E239" s="260"/>
      <c r="F239" s="260"/>
      <c r="G239" s="260"/>
      <c r="H239" s="260"/>
      <c r="I239" s="260"/>
      <c r="J239" s="122"/>
      <c r="K239" s="122"/>
      <c r="L239" s="152" t="str">
        <f>IF(ISBLANK(C239),"",IF(Q239=$O$9,SUMIFS('LISTA DE INVENTARIO'!$K$22:$K321,'LISTA DE INVENTARIO'!$C$22:$C321,C239,$Q$22:$Q321,$O$9)-SUMIFS('SEGUIMIENTO DE INVENTARIO'!$L$21:$L541,'SEGUIMIENTO DE INVENTARIO'!$C$21:$C541,C239),SUMIFS('LISTA DE INVENTARIO'!$K$22:$K321,'LISTA DE INVENTARIO'!$C$22:$C321,C239,$Q$22:$Q321,$O$9)-SUMIFS('SEGUIMIENTO DE INVENTARIO'!$L$21:$L541,'SEGUIMIENTO DE INVENTARIO'!$C$21:$C541,C239)))</f>
        <v/>
      </c>
      <c r="M239" s="120"/>
      <c r="N239" s="154" t="str">
        <f t="shared" si="8"/>
        <v xml:space="preserve"> </v>
      </c>
      <c r="O239" s="153" t="str">
        <f t="shared" si="9"/>
        <v xml:space="preserve"> </v>
      </c>
      <c r="P239" s="121"/>
      <c r="Q239" s="122"/>
      <c r="R239" s="194" t="str">
        <f ca="1"/>
        <v/>
      </c>
      <c r="S239" s="123"/>
    </row>
    <row r="240" spans="1:19" s="113" customFormat="1" ht="18" customHeight="1">
      <c r="A240" s="205"/>
      <c r="B240" s="118">
        <v>219</v>
      </c>
      <c r="C240" s="260"/>
      <c r="D240" s="260"/>
      <c r="E240" s="260"/>
      <c r="F240" s="260"/>
      <c r="G240" s="260"/>
      <c r="H240" s="260"/>
      <c r="I240" s="260"/>
      <c r="J240" s="122"/>
      <c r="K240" s="122"/>
      <c r="L240" s="152" t="str">
        <f>IF(ISBLANK(C240),"",IF(Q240=$O$9,SUMIFS('LISTA DE INVENTARIO'!$K$22:$K321,'LISTA DE INVENTARIO'!$C$22:$C321,C240,$Q$22:$Q321,$O$9)-SUMIFS('SEGUIMIENTO DE INVENTARIO'!$L$21:$L542,'SEGUIMIENTO DE INVENTARIO'!$C$21:$C542,C240),SUMIFS('LISTA DE INVENTARIO'!$K$22:$K321,'LISTA DE INVENTARIO'!$C$22:$C321,C240,$Q$22:$Q321,$O$9)-SUMIFS('SEGUIMIENTO DE INVENTARIO'!$L$21:$L542,'SEGUIMIENTO DE INVENTARIO'!$C$21:$C542,C240)))</f>
        <v/>
      </c>
      <c r="M240" s="120"/>
      <c r="N240" s="154" t="str">
        <f t="shared" si="8"/>
        <v xml:space="preserve"> </v>
      </c>
      <c r="O240" s="153" t="str">
        <f t="shared" si="9"/>
        <v xml:space="preserve"> </v>
      </c>
      <c r="P240" s="121"/>
      <c r="Q240" s="122"/>
      <c r="R240" s="194" t="str">
        <f ca="1"/>
        <v/>
      </c>
      <c r="S240" s="123"/>
    </row>
    <row r="241" spans="1:19" s="113" customFormat="1" ht="18" customHeight="1">
      <c r="A241" s="205"/>
      <c r="B241" s="118">
        <v>220</v>
      </c>
      <c r="C241" s="260"/>
      <c r="D241" s="260"/>
      <c r="E241" s="260"/>
      <c r="F241" s="260"/>
      <c r="G241" s="260"/>
      <c r="H241" s="260"/>
      <c r="I241" s="260"/>
      <c r="J241" s="122"/>
      <c r="K241" s="122"/>
      <c r="L241" s="152" t="str">
        <f>IF(ISBLANK(C241),"",IF(Q241=$O$9,SUMIFS('LISTA DE INVENTARIO'!$K$22:$K321,'LISTA DE INVENTARIO'!$C$22:$C321,C241,$Q$22:$Q321,$O$9)-SUMIFS('SEGUIMIENTO DE INVENTARIO'!$L$21:$L543,'SEGUIMIENTO DE INVENTARIO'!$C$21:$C543,C241),SUMIFS('LISTA DE INVENTARIO'!$K$22:$K321,'LISTA DE INVENTARIO'!$C$22:$C321,C241,$Q$22:$Q321,$O$9)-SUMIFS('SEGUIMIENTO DE INVENTARIO'!$L$21:$L543,'SEGUIMIENTO DE INVENTARIO'!$C$21:$C543,C241)))</f>
        <v/>
      </c>
      <c r="M241" s="120"/>
      <c r="N241" s="154" t="str">
        <f t="shared" si="8"/>
        <v xml:space="preserve"> </v>
      </c>
      <c r="O241" s="153" t="str">
        <f t="shared" si="9"/>
        <v xml:space="preserve"> </v>
      </c>
      <c r="P241" s="121"/>
      <c r="Q241" s="122"/>
      <c r="R241" s="194" t="str">
        <f ca="1"/>
        <v/>
      </c>
      <c r="S241" s="123"/>
    </row>
    <row r="242" spans="1:19" s="113" customFormat="1" ht="18" customHeight="1">
      <c r="A242" s="205"/>
      <c r="B242" s="118">
        <v>221</v>
      </c>
      <c r="C242" s="260"/>
      <c r="D242" s="260"/>
      <c r="E242" s="260"/>
      <c r="F242" s="260"/>
      <c r="G242" s="260"/>
      <c r="H242" s="260"/>
      <c r="I242" s="260"/>
      <c r="J242" s="122"/>
      <c r="K242" s="122"/>
      <c r="L242" s="152" t="str">
        <f>IF(ISBLANK(C242),"",IF(Q242=$O$9,SUMIFS('LISTA DE INVENTARIO'!$K$22:$K321,'LISTA DE INVENTARIO'!$C$22:$C321,C242,$Q$22:$Q321,$O$9)-SUMIFS('SEGUIMIENTO DE INVENTARIO'!$L$21:$L544,'SEGUIMIENTO DE INVENTARIO'!$C$21:$C544,C242),SUMIFS('LISTA DE INVENTARIO'!$K$22:$K321,'LISTA DE INVENTARIO'!$C$22:$C321,C242,$Q$22:$Q321,$O$9)-SUMIFS('SEGUIMIENTO DE INVENTARIO'!$L$21:$L544,'SEGUIMIENTO DE INVENTARIO'!$C$21:$C544,C242)))</f>
        <v/>
      </c>
      <c r="M242" s="120"/>
      <c r="N242" s="154" t="str">
        <f t="shared" si="8"/>
        <v xml:space="preserve"> </v>
      </c>
      <c r="O242" s="153" t="str">
        <f t="shared" si="9"/>
        <v xml:space="preserve"> </v>
      </c>
      <c r="P242" s="121"/>
      <c r="Q242" s="122"/>
      <c r="R242" s="194" t="str">
        <f ca="1"/>
        <v/>
      </c>
      <c r="S242" s="123"/>
    </row>
    <row r="243" spans="1:19" s="113" customFormat="1" ht="18" customHeight="1">
      <c r="A243" s="205"/>
      <c r="B243" s="118">
        <v>222</v>
      </c>
      <c r="C243" s="260"/>
      <c r="D243" s="260"/>
      <c r="E243" s="260"/>
      <c r="F243" s="260"/>
      <c r="G243" s="260"/>
      <c r="H243" s="260"/>
      <c r="I243" s="260"/>
      <c r="J243" s="122"/>
      <c r="K243" s="122"/>
      <c r="L243" s="152" t="str">
        <f>IF(ISBLANK(C243),"",IF(Q243=$O$9,SUMIFS('LISTA DE INVENTARIO'!$K$22:$K321,'LISTA DE INVENTARIO'!$C$22:$C321,C243,$Q$22:$Q321,$O$9)-SUMIFS('SEGUIMIENTO DE INVENTARIO'!$L$21:$L545,'SEGUIMIENTO DE INVENTARIO'!$C$21:$C545,C243),SUMIFS('LISTA DE INVENTARIO'!$K$22:$K321,'LISTA DE INVENTARIO'!$C$22:$C321,C243,$Q$22:$Q321,$O$9)-SUMIFS('SEGUIMIENTO DE INVENTARIO'!$L$21:$L545,'SEGUIMIENTO DE INVENTARIO'!$C$21:$C545,C243)))</f>
        <v/>
      </c>
      <c r="M243" s="120"/>
      <c r="N243" s="154" t="str">
        <f t="shared" si="8"/>
        <v xml:space="preserve"> </v>
      </c>
      <c r="O243" s="153" t="str">
        <f t="shared" si="9"/>
        <v xml:space="preserve"> </v>
      </c>
      <c r="P243" s="121"/>
      <c r="Q243" s="122"/>
      <c r="R243" s="194" t="str">
        <f ca="1"/>
        <v/>
      </c>
      <c r="S243" s="123"/>
    </row>
    <row r="244" spans="1:19" s="113" customFormat="1" ht="18" customHeight="1">
      <c r="A244" s="205"/>
      <c r="B244" s="118">
        <v>223</v>
      </c>
      <c r="C244" s="260"/>
      <c r="D244" s="260"/>
      <c r="E244" s="260"/>
      <c r="F244" s="260"/>
      <c r="G244" s="260"/>
      <c r="H244" s="260"/>
      <c r="I244" s="260"/>
      <c r="J244" s="122"/>
      <c r="K244" s="122"/>
      <c r="L244" s="152" t="str">
        <f>IF(ISBLANK(C244),"",IF(Q244=$O$9,SUMIFS('LISTA DE INVENTARIO'!$K$22:$K321,'LISTA DE INVENTARIO'!$C$22:$C321,C244,$Q$22:$Q321,$O$9)-SUMIFS('SEGUIMIENTO DE INVENTARIO'!$L$21:$L546,'SEGUIMIENTO DE INVENTARIO'!$C$21:$C546,C244),SUMIFS('LISTA DE INVENTARIO'!$K$22:$K321,'LISTA DE INVENTARIO'!$C$22:$C321,C244,$Q$22:$Q321,$O$9)-SUMIFS('SEGUIMIENTO DE INVENTARIO'!$L$21:$L546,'SEGUIMIENTO DE INVENTARIO'!$C$21:$C546,C244)))</f>
        <v/>
      </c>
      <c r="M244" s="120"/>
      <c r="N244" s="154" t="str">
        <f t="shared" si="8"/>
        <v xml:space="preserve"> </v>
      </c>
      <c r="O244" s="153" t="str">
        <f t="shared" si="9"/>
        <v xml:space="preserve"> </v>
      </c>
      <c r="P244" s="121"/>
      <c r="Q244" s="122"/>
      <c r="R244" s="194" t="str">
        <f ca="1"/>
        <v/>
      </c>
      <c r="S244" s="123"/>
    </row>
    <row r="245" spans="1:19" s="113" customFormat="1" ht="18" customHeight="1">
      <c r="A245" s="205"/>
      <c r="B245" s="118">
        <v>224</v>
      </c>
      <c r="C245" s="260"/>
      <c r="D245" s="260"/>
      <c r="E245" s="260"/>
      <c r="F245" s="260"/>
      <c r="G245" s="260"/>
      <c r="H245" s="260"/>
      <c r="I245" s="260"/>
      <c r="J245" s="122"/>
      <c r="K245" s="122"/>
      <c r="L245" s="152" t="str">
        <f>IF(ISBLANK(C245),"",IF(Q245=$O$9,SUMIFS('LISTA DE INVENTARIO'!$K$22:$K321,'LISTA DE INVENTARIO'!$C$22:$C321,C245,$Q$22:$Q321,$O$9)-SUMIFS('SEGUIMIENTO DE INVENTARIO'!$L$21:$L547,'SEGUIMIENTO DE INVENTARIO'!$C$21:$C547,C245),SUMIFS('LISTA DE INVENTARIO'!$K$22:$K321,'LISTA DE INVENTARIO'!$C$22:$C321,C245,$Q$22:$Q321,$O$9)-SUMIFS('SEGUIMIENTO DE INVENTARIO'!$L$21:$L547,'SEGUIMIENTO DE INVENTARIO'!$C$21:$C547,C245)))</f>
        <v/>
      </c>
      <c r="M245" s="120"/>
      <c r="N245" s="154" t="str">
        <f t="shared" si="8"/>
        <v xml:space="preserve"> </v>
      </c>
      <c r="O245" s="153" t="str">
        <f t="shared" si="9"/>
        <v xml:space="preserve"> </v>
      </c>
      <c r="P245" s="121"/>
      <c r="Q245" s="122"/>
      <c r="R245" s="194" t="str">
        <f ca="1"/>
        <v/>
      </c>
      <c r="S245" s="123"/>
    </row>
    <row r="246" spans="1:19" s="113" customFormat="1" ht="18" customHeight="1">
      <c r="A246" s="205"/>
      <c r="B246" s="118">
        <v>225</v>
      </c>
      <c r="C246" s="260"/>
      <c r="D246" s="260"/>
      <c r="E246" s="260"/>
      <c r="F246" s="260"/>
      <c r="G246" s="260"/>
      <c r="H246" s="260"/>
      <c r="I246" s="260"/>
      <c r="J246" s="122"/>
      <c r="K246" s="122"/>
      <c r="L246" s="152" t="str">
        <f>IF(ISBLANK(C246),"",IF(Q246=$O$9,SUMIFS('LISTA DE INVENTARIO'!$K$22:$K321,'LISTA DE INVENTARIO'!$C$22:$C321,C246,$Q$22:$Q321,$O$9)-SUMIFS('SEGUIMIENTO DE INVENTARIO'!$L$21:$L548,'SEGUIMIENTO DE INVENTARIO'!$C$21:$C548,C246),SUMIFS('LISTA DE INVENTARIO'!$K$22:$K321,'LISTA DE INVENTARIO'!$C$22:$C321,C246,$Q$22:$Q321,$O$9)-SUMIFS('SEGUIMIENTO DE INVENTARIO'!$L$21:$L548,'SEGUIMIENTO DE INVENTARIO'!$C$21:$C548,C246)))</f>
        <v/>
      </c>
      <c r="M246" s="120"/>
      <c r="N246" s="154" t="str">
        <f t="shared" si="8"/>
        <v xml:space="preserve"> </v>
      </c>
      <c r="O246" s="153" t="str">
        <f t="shared" si="9"/>
        <v xml:space="preserve"> </v>
      </c>
      <c r="P246" s="121"/>
      <c r="Q246" s="122"/>
      <c r="R246" s="194" t="str">
        <f ca="1"/>
        <v/>
      </c>
      <c r="S246" s="123"/>
    </row>
    <row r="247" spans="1:19" s="113" customFormat="1" ht="18" customHeight="1">
      <c r="A247" s="205"/>
      <c r="B247" s="118">
        <v>226</v>
      </c>
      <c r="C247" s="260"/>
      <c r="D247" s="260"/>
      <c r="E247" s="260"/>
      <c r="F247" s="260"/>
      <c r="G247" s="260"/>
      <c r="H247" s="260"/>
      <c r="I247" s="260"/>
      <c r="J247" s="122"/>
      <c r="K247" s="122"/>
      <c r="L247" s="152" t="str">
        <f>IF(ISBLANK(C247),"",IF(Q247=$O$9,SUMIFS('LISTA DE INVENTARIO'!$K$22:$K321,'LISTA DE INVENTARIO'!$C$22:$C321,C247,$Q$22:$Q321,$O$9)-SUMIFS('SEGUIMIENTO DE INVENTARIO'!$L$21:$L549,'SEGUIMIENTO DE INVENTARIO'!$C$21:$C549,C247),SUMIFS('LISTA DE INVENTARIO'!$K$22:$K321,'LISTA DE INVENTARIO'!$C$22:$C321,C247,$Q$22:$Q321,$O$9)-SUMIFS('SEGUIMIENTO DE INVENTARIO'!$L$21:$L549,'SEGUIMIENTO DE INVENTARIO'!$C$21:$C549,C247)))</f>
        <v/>
      </c>
      <c r="M247" s="120"/>
      <c r="N247" s="154" t="str">
        <f t="shared" si="8"/>
        <v xml:space="preserve"> </v>
      </c>
      <c r="O247" s="153" t="str">
        <f t="shared" si="9"/>
        <v xml:space="preserve"> </v>
      </c>
      <c r="P247" s="121"/>
      <c r="Q247" s="122"/>
      <c r="R247" s="194" t="str">
        <f ca="1"/>
        <v/>
      </c>
      <c r="S247" s="123"/>
    </row>
    <row r="248" spans="1:19" s="113" customFormat="1" ht="18" customHeight="1">
      <c r="A248" s="205"/>
      <c r="B248" s="118">
        <v>227</v>
      </c>
      <c r="C248" s="260"/>
      <c r="D248" s="260"/>
      <c r="E248" s="260"/>
      <c r="F248" s="260"/>
      <c r="G248" s="260"/>
      <c r="H248" s="260"/>
      <c r="I248" s="260"/>
      <c r="J248" s="122"/>
      <c r="K248" s="122"/>
      <c r="L248" s="152" t="str">
        <f>IF(ISBLANK(C248),"",IF(Q248=$O$9,SUMIFS('LISTA DE INVENTARIO'!$K$22:$K321,'LISTA DE INVENTARIO'!$C$22:$C321,C248,$Q$22:$Q321,$O$9)-SUMIFS('SEGUIMIENTO DE INVENTARIO'!$L$21:$L550,'SEGUIMIENTO DE INVENTARIO'!$C$21:$C550,C248),SUMIFS('LISTA DE INVENTARIO'!$K$22:$K321,'LISTA DE INVENTARIO'!$C$22:$C321,C248,$Q$22:$Q321,$O$9)-SUMIFS('SEGUIMIENTO DE INVENTARIO'!$L$21:$L550,'SEGUIMIENTO DE INVENTARIO'!$C$21:$C550,C248)))</f>
        <v/>
      </c>
      <c r="M248" s="120"/>
      <c r="N248" s="154" t="str">
        <f t="shared" si="8"/>
        <v xml:space="preserve"> </v>
      </c>
      <c r="O248" s="153" t="str">
        <f t="shared" si="9"/>
        <v xml:space="preserve"> </v>
      </c>
      <c r="P248" s="121"/>
      <c r="Q248" s="122"/>
      <c r="R248" s="194" t="str">
        <f ca="1"/>
        <v/>
      </c>
      <c r="S248" s="123"/>
    </row>
    <row r="249" spans="1:19" s="113" customFormat="1" ht="18" customHeight="1">
      <c r="A249" s="205"/>
      <c r="B249" s="118">
        <v>228</v>
      </c>
      <c r="C249" s="260"/>
      <c r="D249" s="260"/>
      <c r="E249" s="260"/>
      <c r="F249" s="260"/>
      <c r="G249" s="260"/>
      <c r="H249" s="260"/>
      <c r="I249" s="260"/>
      <c r="J249" s="122"/>
      <c r="K249" s="122"/>
      <c r="L249" s="152" t="str">
        <f>IF(ISBLANK(C249),"",IF(Q249=$O$9,SUMIFS('LISTA DE INVENTARIO'!$K$22:$K321,'LISTA DE INVENTARIO'!$C$22:$C321,C249,$Q$22:$Q321,$O$9)-SUMIFS('SEGUIMIENTO DE INVENTARIO'!$L$21:$L551,'SEGUIMIENTO DE INVENTARIO'!$C$21:$C551,C249),SUMIFS('LISTA DE INVENTARIO'!$K$22:$K321,'LISTA DE INVENTARIO'!$C$22:$C321,C249,$Q$22:$Q321,$O$9)-SUMIFS('SEGUIMIENTO DE INVENTARIO'!$L$21:$L551,'SEGUIMIENTO DE INVENTARIO'!$C$21:$C551,C249)))</f>
        <v/>
      </c>
      <c r="M249" s="120"/>
      <c r="N249" s="154" t="str">
        <f t="shared" si="8"/>
        <v xml:space="preserve"> </v>
      </c>
      <c r="O249" s="153" t="str">
        <f t="shared" si="9"/>
        <v xml:space="preserve"> </v>
      </c>
      <c r="P249" s="121"/>
      <c r="Q249" s="122"/>
      <c r="R249" s="194" t="str">
        <f ca="1"/>
        <v/>
      </c>
      <c r="S249" s="123"/>
    </row>
    <row r="250" spans="1:19" s="113" customFormat="1" ht="18" customHeight="1">
      <c r="A250" s="205"/>
      <c r="B250" s="118">
        <v>229</v>
      </c>
      <c r="C250" s="260"/>
      <c r="D250" s="260"/>
      <c r="E250" s="260"/>
      <c r="F250" s="260"/>
      <c r="G250" s="260"/>
      <c r="H250" s="260"/>
      <c r="I250" s="260"/>
      <c r="J250" s="122"/>
      <c r="K250" s="122"/>
      <c r="L250" s="152" t="str">
        <f>IF(ISBLANK(C250),"",IF(Q250=$O$9,SUMIFS('LISTA DE INVENTARIO'!$K$22:$K321,'LISTA DE INVENTARIO'!$C$22:$C321,C250,$Q$22:$Q321,$O$9)-SUMIFS('SEGUIMIENTO DE INVENTARIO'!$L$21:$L552,'SEGUIMIENTO DE INVENTARIO'!$C$21:$C552,C250),SUMIFS('LISTA DE INVENTARIO'!$K$22:$K321,'LISTA DE INVENTARIO'!$C$22:$C321,C250,$Q$22:$Q321,$O$9)-SUMIFS('SEGUIMIENTO DE INVENTARIO'!$L$21:$L552,'SEGUIMIENTO DE INVENTARIO'!$C$21:$C552,C250)))</f>
        <v/>
      </c>
      <c r="M250" s="120"/>
      <c r="N250" s="154" t="str">
        <f t="shared" si="8"/>
        <v xml:space="preserve"> </v>
      </c>
      <c r="O250" s="153" t="str">
        <f t="shared" si="9"/>
        <v xml:space="preserve"> </v>
      </c>
      <c r="P250" s="121"/>
      <c r="Q250" s="122"/>
      <c r="R250" s="194" t="str">
        <f ca="1"/>
        <v/>
      </c>
      <c r="S250" s="123"/>
    </row>
    <row r="251" spans="1:19" s="113" customFormat="1" ht="18" customHeight="1">
      <c r="A251" s="205"/>
      <c r="B251" s="118">
        <v>230</v>
      </c>
      <c r="C251" s="260"/>
      <c r="D251" s="260"/>
      <c r="E251" s="260"/>
      <c r="F251" s="260"/>
      <c r="G251" s="260"/>
      <c r="H251" s="260"/>
      <c r="I251" s="260"/>
      <c r="J251" s="122"/>
      <c r="K251" s="122"/>
      <c r="L251" s="152" t="str">
        <f>IF(ISBLANK(C251),"",IF(Q251=$O$9,SUMIFS('LISTA DE INVENTARIO'!$K$22:$K321,'LISTA DE INVENTARIO'!$C$22:$C321,C251,$Q$22:$Q321,$O$9)-SUMIFS('SEGUIMIENTO DE INVENTARIO'!$L$21:$L553,'SEGUIMIENTO DE INVENTARIO'!$C$21:$C553,C251),SUMIFS('LISTA DE INVENTARIO'!$K$22:$K321,'LISTA DE INVENTARIO'!$C$22:$C321,C251,$Q$22:$Q321,$O$9)-SUMIFS('SEGUIMIENTO DE INVENTARIO'!$L$21:$L553,'SEGUIMIENTO DE INVENTARIO'!$C$21:$C553,C251)))</f>
        <v/>
      </c>
      <c r="M251" s="120"/>
      <c r="N251" s="154" t="str">
        <f t="shared" si="8"/>
        <v xml:space="preserve"> </v>
      </c>
      <c r="O251" s="153" t="str">
        <f t="shared" si="9"/>
        <v xml:space="preserve"> </v>
      </c>
      <c r="P251" s="121"/>
      <c r="Q251" s="122"/>
      <c r="R251" s="194" t="str">
        <f ca="1"/>
        <v/>
      </c>
      <c r="S251" s="123"/>
    </row>
    <row r="252" spans="1:19" ht="18" customHeight="1">
      <c r="A252" s="6"/>
      <c r="B252" s="118">
        <v>231</v>
      </c>
      <c r="C252" s="260"/>
      <c r="D252" s="260"/>
      <c r="E252" s="260"/>
      <c r="F252" s="260"/>
      <c r="G252" s="260"/>
      <c r="H252" s="260"/>
      <c r="I252" s="260"/>
      <c r="J252" s="122"/>
      <c r="K252" s="122"/>
      <c r="L252" s="152" t="str">
        <f>IF(ISBLANK(C252),"",IF(Q252=$O$9,SUMIFS('LISTA DE INVENTARIO'!$K$22:$K321,'LISTA DE INVENTARIO'!$C$22:$C321,C252,$Q$22:$Q321,$O$9)-SUMIFS('SEGUIMIENTO DE INVENTARIO'!$L$21:$L554,'SEGUIMIENTO DE INVENTARIO'!$C$21:$C554,C252),SUMIFS('LISTA DE INVENTARIO'!$K$22:$K321,'LISTA DE INVENTARIO'!$C$22:$C321,C252,$Q$22:$Q321,$O$9)-SUMIFS('SEGUIMIENTO DE INVENTARIO'!$L$21:$L554,'SEGUIMIENTO DE INVENTARIO'!$C$21:$C554,C252)))</f>
        <v/>
      </c>
      <c r="M252" s="120"/>
      <c r="N252" s="154" t="str">
        <f t="shared" si="8"/>
        <v xml:space="preserve"> </v>
      </c>
      <c r="O252" s="153" t="str">
        <f t="shared" si="9"/>
        <v xml:space="preserve"> </v>
      </c>
      <c r="P252" s="121"/>
      <c r="Q252" s="122"/>
      <c r="R252" s="194" t="str">
        <f ca="1"/>
        <v/>
      </c>
      <c r="S252" s="123"/>
    </row>
    <row r="253" spans="1:19" ht="18" customHeight="1">
      <c r="B253" s="118">
        <v>232</v>
      </c>
      <c r="C253" s="260"/>
      <c r="D253" s="260"/>
      <c r="E253" s="260"/>
      <c r="F253" s="260"/>
      <c r="G253" s="260"/>
      <c r="H253" s="260"/>
      <c r="I253" s="260"/>
      <c r="J253" s="122"/>
      <c r="K253" s="122"/>
      <c r="L253" s="152" t="str">
        <f>IF(ISBLANK(C253),"",IF(Q253=$O$9,SUMIFS('LISTA DE INVENTARIO'!$K$22:$K321,'LISTA DE INVENTARIO'!$C$22:$C321,C253,$Q$22:$Q321,$O$9)-SUMIFS('SEGUIMIENTO DE INVENTARIO'!$L$21:$L555,'SEGUIMIENTO DE INVENTARIO'!$C$21:$C555,C253),SUMIFS('LISTA DE INVENTARIO'!$K$22:$K321,'LISTA DE INVENTARIO'!$C$22:$C321,C253,$Q$22:$Q321,$O$9)-SUMIFS('SEGUIMIENTO DE INVENTARIO'!$L$21:$L555,'SEGUIMIENTO DE INVENTARIO'!$C$21:$C555,C253)))</f>
        <v/>
      </c>
      <c r="M253" s="120"/>
      <c r="N253" s="154" t="str">
        <f t="shared" si="8"/>
        <v xml:space="preserve"> </v>
      </c>
      <c r="O253" s="153" t="str">
        <f t="shared" si="9"/>
        <v xml:space="preserve"> </v>
      </c>
      <c r="P253" s="121"/>
      <c r="Q253" s="122"/>
      <c r="R253" s="194" t="str">
        <f ca="1"/>
        <v/>
      </c>
      <c r="S253" s="123"/>
    </row>
    <row r="254" spans="1:19" ht="18" customHeight="1">
      <c r="B254" s="118">
        <v>233</v>
      </c>
      <c r="C254" s="260"/>
      <c r="D254" s="260"/>
      <c r="E254" s="260"/>
      <c r="F254" s="260"/>
      <c r="G254" s="260"/>
      <c r="H254" s="260"/>
      <c r="I254" s="260"/>
      <c r="J254" s="122"/>
      <c r="K254" s="122"/>
      <c r="L254" s="152" t="str">
        <f>IF(ISBLANK(C254),"",IF(Q254=$O$9,SUMIFS('LISTA DE INVENTARIO'!$K$22:$K321,'LISTA DE INVENTARIO'!$C$22:$C321,C254,$Q$22:$Q321,$O$9)-SUMIFS('SEGUIMIENTO DE INVENTARIO'!$L$21:$L556,'SEGUIMIENTO DE INVENTARIO'!$C$21:$C556,C254),SUMIFS('LISTA DE INVENTARIO'!$K$22:$K321,'LISTA DE INVENTARIO'!$C$22:$C321,C254,$Q$22:$Q321,$O$9)-SUMIFS('SEGUIMIENTO DE INVENTARIO'!$L$21:$L556,'SEGUIMIENTO DE INVENTARIO'!$C$21:$C556,C254)))</f>
        <v/>
      </c>
      <c r="M254" s="120"/>
      <c r="N254" s="154" t="str">
        <f t="shared" si="8"/>
        <v xml:space="preserve"> </v>
      </c>
      <c r="O254" s="153" t="str">
        <f t="shared" si="9"/>
        <v xml:space="preserve"> </v>
      </c>
      <c r="P254" s="121"/>
      <c r="Q254" s="122"/>
      <c r="R254" s="194" t="str">
        <f ca="1"/>
        <v/>
      </c>
      <c r="S254" s="123"/>
    </row>
    <row r="255" spans="1:19" ht="18" customHeight="1">
      <c r="B255" s="118">
        <v>234</v>
      </c>
      <c r="C255" s="260"/>
      <c r="D255" s="260"/>
      <c r="E255" s="260"/>
      <c r="F255" s="260"/>
      <c r="G255" s="260"/>
      <c r="H255" s="260"/>
      <c r="I255" s="260"/>
      <c r="J255" s="122"/>
      <c r="K255" s="122"/>
      <c r="L255" s="152" t="str">
        <f>IF(ISBLANK(C255),"",IF(Q255=$O$9,SUMIFS('LISTA DE INVENTARIO'!$K$22:$K321,'LISTA DE INVENTARIO'!$C$22:$C321,C255,$Q$22:$Q321,$O$9)-SUMIFS('SEGUIMIENTO DE INVENTARIO'!$L$21:$L557,'SEGUIMIENTO DE INVENTARIO'!$C$21:$C557,C255),SUMIFS('LISTA DE INVENTARIO'!$K$22:$K321,'LISTA DE INVENTARIO'!$C$22:$C321,C255,$Q$22:$Q321,$O$9)-SUMIFS('SEGUIMIENTO DE INVENTARIO'!$L$21:$L557,'SEGUIMIENTO DE INVENTARIO'!$C$21:$C557,C255)))</f>
        <v/>
      </c>
      <c r="M255" s="120"/>
      <c r="N255" s="154" t="str">
        <f t="shared" si="8"/>
        <v xml:space="preserve"> </v>
      </c>
      <c r="O255" s="153" t="str">
        <f t="shared" si="9"/>
        <v xml:space="preserve"> </v>
      </c>
      <c r="P255" s="121"/>
      <c r="Q255" s="122"/>
      <c r="R255" s="194" t="str">
        <f ca="1"/>
        <v/>
      </c>
      <c r="S255" s="123"/>
    </row>
    <row r="256" spans="1:19" ht="18" customHeight="1">
      <c r="B256" s="118">
        <v>235</v>
      </c>
      <c r="C256" s="260"/>
      <c r="D256" s="260"/>
      <c r="E256" s="260"/>
      <c r="F256" s="260"/>
      <c r="G256" s="260"/>
      <c r="H256" s="260"/>
      <c r="I256" s="260"/>
      <c r="J256" s="122"/>
      <c r="K256" s="122"/>
      <c r="L256" s="152" t="str">
        <f>IF(ISBLANK(C256),"",IF(Q256=$O$9,SUMIFS('LISTA DE INVENTARIO'!$K$22:$K321,'LISTA DE INVENTARIO'!$C$22:$C321,C256,$Q$22:$Q321,$O$9)-SUMIFS('SEGUIMIENTO DE INVENTARIO'!$L$21:$L558,'SEGUIMIENTO DE INVENTARIO'!$C$21:$C558,C256),SUMIFS('LISTA DE INVENTARIO'!$K$22:$K321,'LISTA DE INVENTARIO'!$C$22:$C321,C256,$Q$22:$Q321,$O$9)-SUMIFS('SEGUIMIENTO DE INVENTARIO'!$L$21:$L558,'SEGUIMIENTO DE INVENTARIO'!$C$21:$C558,C256)))</f>
        <v/>
      </c>
      <c r="M256" s="120"/>
      <c r="N256" s="154" t="str">
        <f t="shared" si="8"/>
        <v xml:space="preserve"> </v>
      </c>
      <c r="O256" s="153" t="str">
        <f t="shared" si="9"/>
        <v xml:space="preserve"> </v>
      </c>
      <c r="P256" s="121"/>
      <c r="Q256" s="122"/>
      <c r="R256" s="194" t="str">
        <f ca="1"/>
        <v/>
      </c>
      <c r="S256" s="123"/>
    </row>
    <row r="257" spans="2:19" ht="18" customHeight="1">
      <c r="B257" s="118">
        <v>236</v>
      </c>
      <c r="C257" s="260"/>
      <c r="D257" s="260"/>
      <c r="E257" s="260"/>
      <c r="F257" s="260"/>
      <c r="G257" s="260"/>
      <c r="H257" s="260"/>
      <c r="I257" s="260"/>
      <c r="J257" s="122"/>
      <c r="K257" s="122"/>
      <c r="L257" s="152" t="str">
        <f>IF(ISBLANK(C257),"",IF(Q257=$O$9,SUMIFS('LISTA DE INVENTARIO'!$K$22:$K321,'LISTA DE INVENTARIO'!$C$22:$C321,C257,$Q$22:$Q321,$O$9)-SUMIFS('SEGUIMIENTO DE INVENTARIO'!$L$21:$L559,'SEGUIMIENTO DE INVENTARIO'!$C$21:$C559,C257),SUMIFS('LISTA DE INVENTARIO'!$K$22:$K321,'LISTA DE INVENTARIO'!$C$22:$C321,C257,$Q$22:$Q321,$O$9)-SUMIFS('SEGUIMIENTO DE INVENTARIO'!$L$21:$L559,'SEGUIMIENTO DE INVENTARIO'!$C$21:$C559,C257)))</f>
        <v/>
      </c>
      <c r="M257" s="120"/>
      <c r="N257" s="154" t="str">
        <f t="shared" si="8"/>
        <v xml:space="preserve"> </v>
      </c>
      <c r="O257" s="153" t="str">
        <f t="shared" si="9"/>
        <v xml:space="preserve"> </v>
      </c>
      <c r="P257" s="121"/>
      <c r="Q257" s="122"/>
      <c r="R257" s="194" t="str">
        <f ca="1"/>
        <v/>
      </c>
      <c r="S257" s="123"/>
    </row>
    <row r="258" spans="2:19" ht="18" customHeight="1">
      <c r="B258" s="118">
        <v>237</v>
      </c>
      <c r="C258" s="260"/>
      <c r="D258" s="260"/>
      <c r="E258" s="260"/>
      <c r="F258" s="260"/>
      <c r="G258" s="260"/>
      <c r="H258" s="260"/>
      <c r="I258" s="260"/>
      <c r="J258" s="122"/>
      <c r="K258" s="122"/>
      <c r="L258" s="152" t="str">
        <f>IF(ISBLANK(C258),"",IF(Q258=$O$9,SUMIFS('LISTA DE INVENTARIO'!$K$22:$K321,'LISTA DE INVENTARIO'!$C$22:$C321,C258,$Q$22:$Q321,$O$9)-SUMIFS('SEGUIMIENTO DE INVENTARIO'!$L$21:$L560,'SEGUIMIENTO DE INVENTARIO'!$C$21:$C560,C258),SUMIFS('LISTA DE INVENTARIO'!$K$22:$K321,'LISTA DE INVENTARIO'!$C$22:$C321,C258,$Q$22:$Q321,$O$9)-SUMIFS('SEGUIMIENTO DE INVENTARIO'!$L$21:$L560,'SEGUIMIENTO DE INVENTARIO'!$C$21:$C560,C258)))</f>
        <v/>
      </c>
      <c r="M258" s="120"/>
      <c r="N258" s="154" t="str">
        <f t="shared" si="8"/>
        <v xml:space="preserve"> </v>
      </c>
      <c r="O258" s="153" t="str">
        <f t="shared" si="9"/>
        <v xml:space="preserve"> </v>
      </c>
      <c r="P258" s="121"/>
      <c r="Q258" s="122"/>
      <c r="R258" s="194" t="str">
        <f ca="1"/>
        <v/>
      </c>
      <c r="S258" s="123"/>
    </row>
    <row r="259" spans="2:19" ht="18" customHeight="1">
      <c r="B259" s="118">
        <v>238</v>
      </c>
      <c r="C259" s="260"/>
      <c r="D259" s="260"/>
      <c r="E259" s="260"/>
      <c r="F259" s="260"/>
      <c r="G259" s="260"/>
      <c r="H259" s="260"/>
      <c r="I259" s="260"/>
      <c r="J259" s="122"/>
      <c r="K259" s="122"/>
      <c r="L259" s="152" t="str">
        <f>IF(ISBLANK(C259),"",IF(Q259=$O$9,SUMIFS('LISTA DE INVENTARIO'!$K$22:$K321,'LISTA DE INVENTARIO'!$C$22:$C321,C259,$Q$22:$Q321,$O$9)-SUMIFS('SEGUIMIENTO DE INVENTARIO'!$L$21:$L561,'SEGUIMIENTO DE INVENTARIO'!$C$21:$C561,C259),SUMIFS('LISTA DE INVENTARIO'!$K$22:$K321,'LISTA DE INVENTARIO'!$C$22:$C321,C259,$Q$22:$Q321,$O$9)-SUMIFS('SEGUIMIENTO DE INVENTARIO'!$L$21:$L561,'SEGUIMIENTO DE INVENTARIO'!$C$21:$C561,C259)))</f>
        <v/>
      </c>
      <c r="M259" s="120"/>
      <c r="N259" s="154" t="str">
        <f t="shared" si="8"/>
        <v xml:space="preserve"> </v>
      </c>
      <c r="O259" s="153" t="str">
        <f t="shared" si="9"/>
        <v xml:space="preserve"> </v>
      </c>
      <c r="P259" s="121"/>
      <c r="Q259" s="122"/>
      <c r="R259" s="194" t="str">
        <f ca="1"/>
        <v/>
      </c>
      <c r="S259" s="123"/>
    </row>
    <row r="260" spans="2:19" ht="18" customHeight="1">
      <c r="B260" s="118">
        <v>239</v>
      </c>
      <c r="C260" s="260"/>
      <c r="D260" s="260"/>
      <c r="E260" s="260"/>
      <c r="F260" s="260"/>
      <c r="G260" s="260"/>
      <c r="H260" s="260"/>
      <c r="I260" s="260"/>
      <c r="J260" s="122"/>
      <c r="K260" s="122"/>
      <c r="L260" s="152" t="str">
        <f>IF(ISBLANK(C260),"",IF(Q260=$O$9,SUMIFS('LISTA DE INVENTARIO'!$K$22:$K321,'LISTA DE INVENTARIO'!$C$22:$C321,C260,$Q$22:$Q321,$O$9)-SUMIFS('SEGUIMIENTO DE INVENTARIO'!$L$21:$L562,'SEGUIMIENTO DE INVENTARIO'!$C$21:$C562,C260),SUMIFS('LISTA DE INVENTARIO'!$K$22:$K321,'LISTA DE INVENTARIO'!$C$22:$C321,C260,$Q$22:$Q321,$O$9)-SUMIFS('SEGUIMIENTO DE INVENTARIO'!$L$21:$L562,'SEGUIMIENTO DE INVENTARIO'!$C$21:$C562,C260)))</f>
        <v/>
      </c>
      <c r="M260" s="120"/>
      <c r="N260" s="154" t="str">
        <f t="shared" si="8"/>
        <v xml:space="preserve"> </v>
      </c>
      <c r="O260" s="153" t="str">
        <f t="shared" si="9"/>
        <v xml:space="preserve"> </v>
      </c>
      <c r="P260" s="121"/>
      <c r="Q260" s="122"/>
      <c r="R260" s="194" t="str">
        <f ca="1"/>
        <v/>
      </c>
      <c r="S260" s="123"/>
    </row>
    <row r="261" spans="2:19" ht="18" customHeight="1">
      <c r="B261" s="118">
        <v>240</v>
      </c>
      <c r="C261" s="260"/>
      <c r="D261" s="260"/>
      <c r="E261" s="260"/>
      <c r="F261" s="260"/>
      <c r="G261" s="260"/>
      <c r="H261" s="260"/>
      <c r="I261" s="260"/>
      <c r="J261" s="122"/>
      <c r="K261" s="122"/>
      <c r="L261" s="152" t="str">
        <f>IF(ISBLANK(C261),"",IF(Q261=$O$9,SUMIFS('LISTA DE INVENTARIO'!$K$22:$K321,'LISTA DE INVENTARIO'!$C$22:$C321,C261,$Q$22:$Q321,$O$9)-SUMIFS('SEGUIMIENTO DE INVENTARIO'!$L$21:$L563,'SEGUIMIENTO DE INVENTARIO'!$C$21:$C563,C261),SUMIFS('LISTA DE INVENTARIO'!$K$22:$K321,'LISTA DE INVENTARIO'!$C$22:$C321,C261,$Q$22:$Q321,$O$9)-SUMIFS('SEGUIMIENTO DE INVENTARIO'!$L$21:$L563,'SEGUIMIENTO DE INVENTARIO'!$C$21:$C563,C261)))</f>
        <v/>
      </c>
      <c r="M261" s="120"/>
      <c r="N261" s="154" t="str">
        <f t="shared" si="8"/>
        <v xml:space="preserve"> </v>
      </c>
      <c r="O261" s="153" t="str">
        <f t="shared" si="9"/>
        <v xml:space="preserve"> </v>
      </c>
      <c r="P261" s="121"/>
      <c r="Q261" s="122"/>
      <c r="R261" s="194" t="str">
        <f ca="1"/>
        <v/>
      </c>
      <c r="S261" s="123"/>
    </row>
    <row r="262" spans="2:19" ht="18" customHeight="1">
      <c r="B262" s="118">
        <v>241</v>
      </c>
      <c r="C262" s="260"/>
      <c r="D262" s="260"/>
      <c r="E262" s="260"/>
      <c r="F262" s="260"/>
      <c r="G262" s="260"/>
      <c r="H262" s="260"/>
      <c r="I262" s="260"/>
      <c r="J262" s="122"/>
      <c r="K262" s="122"/>
      <c r="L262" s="152" t="str">
        <f>IF(ISBLANK(C262),"",IF(Q262=$O$9,SUMIFS('LISTA DE INVENTARIO'!$K$22:$K321,'LISTA DE INVENTARIO'!$C$22:$C321,C262,$Q$22:$Q321,$O$9)-SUMIFS('SEGUIMIENTO DE INVENTARIO'!$L$21:$L564,'SEGUIMIENTO DE INVENTARIO'!$C$21:$C564,C262),SUMIFS('LISTA DE INVENTARIO'!$K$22:$K321,'LISTA DE INVENTARIO'!$C$22:$C321,C262,$Q$22:$Q321,$O$9)-SUMIFS('SEGUIMIENTO DE INVENTARIO'!$L$21:$L564,'SEGUIMIENTO DE INVENTARIO'!$C$21:$C564,C262)))</f>
        <v/>
      </c>
      <c r="M262" s="120"/>
      <c r="N262" s="154" t="str">
        <f t="shared" si="8"/>
        <v xml:space="preserve"> </v>
      </c>
      <c r="O262" s="153" t="str">
        <f t="shared" si="9"/>
        <v xml:space="preserve"> </v>
      </c>
      <c r="P262" s="121"/>
      <c r="Q262" s="122"/>
      <c r="R262" s="194" t="str">
        <f ca="1"/>
        <v/>
      </c>
      <c r="S262" s="123"/>
    </row>
    <row r="263" spans="2:19" ht="18" customHeight="1">
      <c r="B263" s="118">
        <v>242</v>
      </c>
      <c r="C263" s="260"/>
      <c r="D263" s="260"/>
      <c r="E263" s="260"/>
      <c r="F263" s="260"/>
      <c r="G263" s="260"/>
      <c r="H263" s="260"/>
      <c r="I263" s="260"/>
      <c r="J263" s="122"/>
      <c r="K263" s="122"/>
      <c r="L263" s="152" t="str">
        <f>IF(ISBLANK(C263),"",IF(Q263=$O$9,SUMIFS('LISTA DE INVENTARIO'!$K$22:$K321,'LISTA DE INVENTARIO'!$C$22:$C321,C263,$Q$22:$Q321,$O$9)-SUMIFS('SEGUIMIENTO DE INVENTARIO'!$L$21:$L565,'SEGUIMIENTO DE INVENTARIO'!$C$21:$C565,C263),SUMIFS('LISTA DE INVENTARIO'!$K$22:$K321,'LISTA DE INVENTARIO'!$C$22:$C321,C263,$Q$22:$Q321,$O$9)-SUMIFS('SEGUIMIENTO DE INVENTARIO'!$L$21:$L565,'SEGUIMIENTO DE INVENTARIO'!$C$21:$C565,C263)))</f>
        <v/>
      </c>
      <c r="M263" s="120"/>
      <c r="N263" s="154" t="str">
        <f t="shared" si="8"/>
        <v xml:space="preserve"> </v>
      </c>
      <c r="O263" s="153" t="str">
        <f t="shared" si="9"/>
        <v xml:space="preserve"> </v>
      </c>
      <c r="P263" s="121"/>
      <c r="Q263" s="122"/>
      <c r="R263" s="194" t="str">
        <f ca="1"/>
        <v/>
      </c>
      <c r="S263" s="123"/>
    </row>
    <row r="264" spans="2:19" ht="18" customHeight="1">
      <c r="B264" s="118">
        <v>243</v>
      </c>
      <c r="C264" s="260"/>
      <c r="D264" s="260"/>
      <c r="E264" s="260"/>
      <c r="F264" s="260"/>
      <c r="G264" s="260"/>
      <c r="H264" s="260"/>
      <c r="I264" s="260"/>
      <c r="J264" s="122"/>
      <c r="K264" s="122"/>
      <c r="L264" s="152" t="str">
        <f>IF(ISBLANK(C264),"",IF(Q264=$O$9,SUMIFS('LISTA DE INVENTARIO'!$K$22:$K321,'LISTA DE INVENTARIO'!$C$22:$C321,C264,$Q$22:$Q321,$O$9)-SUMIFS('SEGUIMIENTO DE INVENTARIO'!$L$21:$L566,'SEGUIMIENTO DE INVENTARIO'!$C$21:$C566,C264),SUMIFS('LISTA DE INVENTARIO'!$K$22:$K321,'LISTA DE INVENTARIO'!$C$22:$C321,C264,$Q$22:$Q321,$O$9)-SUMIFS('SEGUIMIENTO DE INVENTARIO'!$L$21:$L566,'SEGUIMIENTO DE INVENTARIO'!$C$21:$C566,C264)))</f>
        <v/>
      </c>
      <c r="M264" s="120"/>
      <c r="N264" s="154" t="str">
        <f t="shared" si="8"/>
        <v xml:space="preserve"> </v>
      </c>
      <c r="O264" s="153" t="str">
        <f t="shared" si="9"/>
        <v xml:space="preserve"> </v>
      </c>
      <c r="P264" s="121"/>
      <c r="Q264" s="122"/>
      <c r="R264" s="194" t="str">
        <f ca="1"/>
        <v/>
      </c>
      <c r="S264" s="123"/>
    </row>
    <row r="265" spans="2:19" ht="18" customHeight="1">
      <c r="B265" s="118">
        <v>244</v>
      </c>
      <c r="C265" s="260"/>
      <c r="D265" s="260"/>
      <c r="E265" s="260"/>
      <c r="F265" s="260"/>
      <c r="G265" s="260"/>
      <c r="H265" s="260"/>
      <c r="I265" s="260"/>
      <c r="J265" s="122"/>
      <c r="K265" s="122"/>
      <c r="L265" s="152" t="str">
        <f>IF(ISBLANK(C265),"",IF(Q265=$O$9,SUMIFS('LISTA DE INVENTARIO'!$K$22:$K321,'LISTA DE INVENTARIO'!$C$22:$C321,C265,$Q$22:$Q321,$O$9)-SUMIFS('SEGUIMIENTO DE INVENTARIO'!$L$21:$L567,'SEGUIMIENTO DE INVENTARIO'!$C$21:$C567,C265),SUMIFS('LISTA DE INVENTARIO'!$K$22:$K321,'LISTA DE INVENTARIO'!$C$22:$C321,C265,$Q$22:$Q321,$O$9)-SUMIFS('SEGUIMIENTO DE INVENTARIO'!$L$21:$L567,'SEGUIMIENTO DE INVENTARIO'!$C$21:$C567,C265)))</f>
        <v/>
      </c>
      <c r="M265" s="120"/>
      <c r="N265" s="154" t="str">
        <f t="shared" si="8"/>
        <v xml:space="preserve"> </v>
      </c>
      <c r="O265" s="153" t="str">
        <f t="shared" si="9"/>
        <v xml:space="preserve"> </v>
      </c>
      <c r="P265" s="121"/>
      <c r="Q265" s="122"/>
      <c r="R265" s="194" t="str">
        <f ca="1"/>
        <v/>
      </c>
      <c r="S265" s="123"/>
    </row>
    <row r="266" spans="2:19" ht="18" customHeight="1">
      <c r="B266" s="118">
        <v>245</v>
      </c>
      <c r="C266" s="260"/>
      <c r="D266" s="260"/>
      <c r="E266" s="260"/>
      <c r="F266" s="260"/>
      <c r="G266" s="260"/>
      <c r="H266" s="260"/>
      <c r="I266" s="260"/>
      <c r="J266" s="122"/>
      <c r="K266" s="122"/>
      <c r="L266" s="152" t="str">
        <f>IF(ISBLANK(C266),"",IF(Q266=$O$9,SUMIFS('LISTA DE INVENTARIO'!$K$22:$K321,'LISTA DE INVENTARIO'!$C$22:$C321,C266,$Q$22:$Q321,$O$9)-SUMIFS('SEGUIMIENTO DE INVENTARIO'!$L$21:$L568,'SEGUIMIENTO DE INVENTARIO'!$C$21:$C568,C266),SUMIFS('LISTA DE INVENTARIO'!$K$22:$K321,'LISTA DE INVENTARIO'!$C$22:$C321,C266,$Q$22:$Q321,$O$9)-SUMIFS('SEGUIMIENTO DE INVENTARIO'!$L$21:$L568,'SEGUIMIENTO DE INVENTARIO'!$C$21:$C568,C266)))</f>
        <v/>
      </c>
      <c r="M266" s="120"/>
      <c r="N266" s="154" t="str">
        <f t="shared" si="8"/>
        <v xml:space="preserve"> </v>
      </c>
      <c r="O266" s="153" t="str">
        <f t="shared" si="9"/>
        <v xml:space="preserve"> </v>
      </c>
      <c r="P266" s="121"/>
      <c r="Q266" s="122"/>
      <c r="R266" s="194" t="str">
        <f ca="1"/>
        <v/>
      </c>
      <c r="S266" s="123"/>
    </row>
    <row r="267" spans="2:19" ht="18" customHeight="1">
      <c r="B267" s="118">
        <v>246</v>
      </c>
      <c r="C267" s="260"/>
      <c r="D267" s="260"/>
      <c r="E267" s="260"/>
      <c r="F267" s="260"/>
      <c r="G267" s="260"/>
      <c r="H267" s="260"/>
      <c r="I267" s="260"/>
      <c r="J267" s="122"/>
      <c r="K267" s="122"/>
      <c r="L267" s="152" t="str">
        <f>IF(ISBLANK(C267),"",IF(Q267=$O$9,SUMIFS('LISTA DE INVENTARIO'!$K$22:$K321,'LISTA DE INVENTARIO'!$C$22:$C321,C267,$Q$22:$Q321,$O$9)-SUMIFS('SEGUIMIENTO DE INVENTARIO'!$L$21:$L569,'SEGUIMIENTO DE INVENTARIO'!$C$21:$C569,C267),SUMIFS('LISTA DE INVENTARIO'!$K$22:$K321,'LISTA DE INVENTARIO'!$C$22:$C321,C267,$Q$22:$Q321,$O$9)-SUMIFS('SEGUIMIENTO DE INVENTARIO'!$L$21:$L569,'SEGUIMIENTO DE INVENTARIO'!$C$21:$C569,C267)))</f>
        <v/>
      </c>
      <c r="M267" s="120"/>
      <c r="N267" s="154" t="str">
        <f t="shared" si="8"/>
        <v xml:space="preserve"> </v>
      </c>
      <c r="O267" s="153" t="str">
        <f t="shared" si="9"/>
        <v xml:space="preserve"> </v>
      </c>
      <c r="P267" s="121"/>
      <c r="Q267" s="122"/>
      <c r="R267" s="194" t="str">
        <f ca="1"/>
        <v/>
      </c>
      <c r="S267" s="123"/>
    </row>
    <row r="268" spans="2:19" ht="18" customHeight="1">
      <c r="B268" s="118">
        <v>247</v>
      </c>
      <c r="C268" s="260"/>
      <c r="D268" s="260"/>
      <c r="E268" s="260"/>
      <c r="F268" s="260"/>
      <c r="G268" s="260"/>
      <c r="H268" s="260"/>
      <c r="I268" s="260"/>
      <c r="J268" s="122"/>
      <c r="K268" s="122"/>
      <c r="L268" s="152" t="str">
        <f>IF(ISBLANK(C268),"",IF(Q268=$O$9,SUMIFS('LISTA DE INVENTARIO'!$K$22:$K321,'LISTA DE INVENTARIO'!$C$22:$C321,C268,$Q$22:$Q321,$O$9)-SUMIFS('SEGUIMIENTO DE INVENTARIO'!$L$21:$L570,'SEGUIMIENTO DE INVENTARIO'!$C$21:$C570,C268),SUMIFS('LISTA DE INVENTARIO'!$K$22:$K321,'LISTA DE INVENTARIO'!$C$22:$C321,C268,$Q$22:$Q321,$O$9)-SUMIFS('SEGUIMIENTO DE INVENTARIO'!$L$21:$L570,'SEGUIMIENTO DE INVENTARIO'!$C$21:$C570,C268)))</f>
        <v/>
      </c>
      <c r="M268" s="120"/>
      <c r="N268" s="154" t="str">
        <f t="shared" si="8"/>
        <v xml:space="preserve"> </v>
      </c>
      <c r="O268" s="153" t="str">
        <f t="shared" si="9"/>
        <v xml:space="preserve"> </v>
      </c>
      <c r="P268" s="121"/>
      <c r="Q268" s="122"/>
      <c r="R268" s="194" t="str">
        <f ca="1"/>
        <v/>
      </c>
      <c r="S268" s="123"/>
    </row>
    <row r="269" spans="2:19" ht="18" customHeight="1">
      <c r="B269" s="118">
        <v>248</v>
      </c>
      <c r="C269" s="260"/>
      <c r="D269" s="260"/>
      <c r="E269" s="260"/>
      <c r="F269" s="260"/>
      <c r="G269" s="260"/>
      <c r="H269" s="260"/>
      <c r="I269" s="260"/>
      <c r="J269" s="122"/>
      <c r="K269" s="122"/>
      <c r="L269" s="152" t="str">
        <f>IF(ISBLANK(C269),"",IF(Q269=$O$9,SUMIFS('LISTA DE INVENTARIO'!$K$22:$K321,'LISTA DE INVENTARIO'!$C$22:$C321,C269,$Q$22:$Q321,$O$9)-SUMIFS('SEGUIMIENTO DE INVENTARIO'!$L$21:$L571,'SEGUIMIENTO DE INVENTARIO'!$C$21:$C571,C269),SUMIFS('LISTA DE INVENTARIO'!$K$22:$K321,'LISTA DE INVENTARIO'!$C$22:$C321,C269,$Q$22:$Q321,$O$9)-SUMIFS('SEGUIMIENTO DE INVENTARIO'!$L$21:$L571,'SEGUIMIENTO DE INVENTARIO'!$C$21:$C571,C269)))</f>
        <v/>
      </c>
      <c r="M269" s="120"/>
      <c r="N269" s="154" t="str">
        <f t="shared" si="8"/>
        <v xml:space="preserve"> </v>
      </c>
      <c r="O269" s="153" t="str">
        <f t="shared" si="9"/>
        <v xml:space="preserve"> </v>
      </c>
      <c r="P269" s="121"/>
      <c r="Q269" s="122"/>
      <c r="R269" s="194" t="str">
        <f ca="1"/>
        <v/>
      </c>
      <c r="S269" s="123"/>
    </row>
    <row r="270" spans="2:19" ht="18" customHeight="1">
      <c r="B270" s="118">
        <v>249</v>
      </c>
      <c r="C270" s="260"/>
      <c r="D270" s="260"/>
      <c r="E270" s="260"/>
      <c r="F270" s="260"/>
      <c r="G270" s="260"/>
      <c r="H270" s="260"/>
      <c r="I270" s="260"/>
      <c r="J270" s="122"/>
      <c r="K270" s="122"/>
      <c r="L270" s="152" t="str">
        <f>IF(ISBLANK(C270),"",IF(Q270=$O$9,SUMIFS('LISTA DE INVENTARIO'!$K$22:$K321,'LISTA DE INVENTARIO'!$C$22:$C321,C270,$Q$22:$Q321,$O$9)-SUMIFS('SEGUIMIENTO DE INVENTARIO'!$L$21:$L572,'SEGUIMIENTO DE INVENTARIO'!$C$21:$C572,C270),SUMIFS('LISTA DE INVENTARIO'!$K$22:$K321,'LISTA DE INVENTARIO'!$C$22:$C321,C270,$Q$22:$Q321,$O$9)-SUMIFS('SEGUIMIENTO DE INVENTARIO'!$L$21:$L572,'SEGUIMIENTO DE INVENTARIO'!$C$21:$C572,C270)))</f>
        <v/>
      </c>
      <c r="M270" s="120"/>
      <c r="N270" s="154" t="str">
        <f t="shared" si="8"/>
        <v xml:space="preserve"> </v>
      </c>
      <c r="O270" s="153" t="str">
        <f t="shared" si="9"/>
        <v xml:space="preserve"> </v>
      </c>
      <c r="P270" s="121"/>
      <c r="Q270" s="122"/>
      <c r="R270" s="194" t="str">
        <f ca="1"/>
        <v/>
      </c>
      <c r="S270" s="123"/>
    </row>
    <row r="271" spans="2:19" ht="18" customHeight="1">
      <c r="B271" s="118">
        <v>250</v>
      </c>
      <c r="C271" s="260"/>
      <c r="D271" s="260"/>
      <c r="E271" s="260"/>
      <c r="F271" s="260"/>
      <c r="G271" s="260"/>
      <c r="H271" s="260"/>
      <c r="I271" s="260"/>
      <c r="J271" s="122"/>
      <c r="K271" s="122"/>
      <c r="L271" s="152" t="str">
        <f>IF(ISBLANK(C271),"",IF(Q271=$O$9,SUMIFS('LISTA DE INVENTARIO'!$K$22:$K321,'LISTA DE INVENTARIO'!$C$22:$C321,C271,$Q$22:$Q321,$O$9)-SUMIFS('SEGUIMIENTO DE INVENTARIO'!$L$21:$L573,'SEGUIMIENTO DE INVENTARIO'!$C$21:$C573,C271),SUMIFS('LISTA DE INVENTARIO'!$K$22:$K321,'LISTA DE INVENTARIO'!$C$22:$C321,C271,$Q$22:$Q321,$O$9)-SUMIFS('SEGUIMIENTO DE INVENTARIO'!$L$21:$L573,'SEGUIMIENTO DE INVENTARIO'!$C$21:$C573,C271)))</f>
        <v/>
      </c>
      <c r="M271" s="120"/>
      <c r="N271" s="154" t="str">
        <f t="shared" si="8"/>
        <v xml:space="preserve"> </v>
      </c>
      <c r="O271" s="153" t="str">
        <f t="shared" si="9"/>
        <v xml:space="preserve"> </v>
      </c>
      <c r="P271" s="121"/>
      <c r="Q271" s="122"/>
      <c r="R271" s="194" t="str">
        <f ca="1"/>
        <v/>
      </c>
      <c r="S271" s="123"/>
    </row>
    <row r="272" spans="2:19" ht="18" customHeight="1">
      <c r="B272" s="118">
        <v>251</v>
      </c>
      <c r="C272" s="260"/>
      <c r="D272" s="260"/>
      <c r="E272" s="260"/>
      <c r="F272" s="260"/>
      <c r="G272" s="260"/>
      <c r="H272" s="260"/>
      <c r="I272" s="260"/>
      <c r="J272" s="122"/>
      <c r="K272" s="122"/>
      <c r="L272" s="152" t="str">
        <f>IF(ISBLANK(C272),"",IF(Q272=$O$9,SUMIFS('LISTA DE INVENTARIO'!$K$22:$K321,'LISTA DE INVENTARIO'!$C$22:$C321,C272,$Q$22:$Q321,$O$9)-SUMIFS('SEGUIMIENTO DE INVENTARIO'!$L$21:$L574,'SEGUIMIENTO DE INVENTARIO'!$C$21:$C574,C272),SUMIFS('LISTA DE INVENTARIO'!$K$22:$K321,'LISTA DE INVENTARIO'!$C$22:$C321,C272,$Q$22:$Q321,$O$9)-SUMIFS('SEGUIMIENTO DE INVENTARIO'!$L$21:$L574,'SEGUIMIENTO DE INVENTARIO'!$C$21:$C574,C272)))</f>
        <v/>
      </c>
      <c r="M272" s="120"/>
      <c r="N272" s="154" t="str">
        <f t="shared" si="8"/>
        <v xml:space="preserve"> </v>
      </c>
      <c r="O272" s="153" t="str">
        <f t="shared" si="9"/>
        <v xml:space="preserve"> </v>
      </c>
      <c r="P272" s="121"/>
      <c r="Q272" s="122"/>
      <c r="R272" s="194" t="str">
        <f ca="1"/>
        <v/>
      </c>
      <c r="S272" s="123"/>
    </row>
    <row r="273" spans="2:19" ht="18" customHeight="1">
      <c r="B273" s="118">
        <v>252</v>
      </c>
      <c r="C273" s="260"/>
      <c r="D273" s="260"/>
      <c r="E273" s="260"/>
      <c r="F273" s="260"/>
      <c r="G273" s="260"/>
      <c r="H273" s="260"/>
      <c r="I273" s="260"/>
      <c r="J273" s="122"/>
      <c r="K273" s="122"/>
      <c r="L273" s="152" t="str">
        <f>IF(ISBLANK(C273),"",IF(Q273=$O$9,SUMIFS('LISTA DE INVENTARIO'!$K$22:$K321,'LISTA DE INVENTARIO'!$C$22:$C321,C273,$Q$22:$Q321,$O$9)-SUMIFS('SEGUIMIENTO DE INVENTARIO'!$L$21:$L575,'SEGUIMIENTO DE INVENTARIO'!$C$21:$C575,C273),SUMIFS('LISTA DE INVENTARIO'!$K$22:$K321,'LISTA DE INVENTARIO'!$C$22:$C321,C273,$Q$22:$Q321,$O$9)-SUMIFS('SEGUIMIENTO DE INVENTARIO'!$L$21:$L575,'SEGUIMIENTO DE INVENTARIO'!$C$21:$C575,C273)))</f>
        <v/>
      </c>
      <c r="M273" s="120"/>
      <c r="N273" s="154" t="str">
        <f t="shared" si="8"/>
        <v xml:space="preserve"> </v>
      </c>
      <c r="O273" s="153" t="str">
        <f t="shared" si="9"/>
        <v xml:space="preserve"> </v>
      </c>
      <c r="P273" s="121"/>
      <c r="Q273" s="122"/>
      <c r="R273" s="194" t="str">
        <f ca="1"/>
        <v/>
      </c>
      <c r="S273" s="123"/>
    </row>
    <row r="274" spans="2:19" ht="18" customHeight="1">
      <c r="B274" s="118">
        <v>253</v>
      </c>
      <c r="C274" s="260"/>
      <c r="D274" s="260"/>
      <c r="E274" s="260"/>
      <c r="F274" s="260"/>
      <c r="G274" s="260"/>
      <c r="H274" s="260"/>
      <c r="I274" s="260"/>
      <c r="J274" s="122"/>
      <c r="K274" s="122"/>
      <c r="L274" s="152" t="str">
        <f>IF(ISBLANK(C274),"",IF(Q274=$O$9,SUMIFS('LISTA DE INVENTARIO'!$K$22:$K321,'LISTA DE INVENTARIO'!$C$22:$C321,C274,$Q$22:$Q321,$O$9)-SUMIFS('SEGUIMIENTO DE INVENTARIO'!$L$21:$L576,'SEGUIMIENTO DE INVENTARIO'!$C$21:$C576,C274),SUMIFS('LISTA DE INVENTARIO'!$K$22:$K321,'LISTA DE INVENTARIO'!$C$22:$C321,C274,$Q$22:$Q321,$O$9)-SUMIFS('SEGUIMIENTO DE INVENTARIO'!$L$21:$L576,'SEGUIMIENTO DE INVENTARIO'!$C$21:$C576,C274)))</f>
        <v/>
      </c>
      <c r="M274" s="120"/>
      <c r="N274" s="154" t="str">
        <f t="shared" si="8"/>
        <v xml:space="preserve"> </v>
      </c>
      <c r="O274" s="153" t="str">
        <f t="shared" si="9"/>
        <v xml:space="preserve"> </v>
      </c>
      <c r="P274" s="121"/>
      <c r="Q274" s="122"/>
      <c r="R274" s="194" t="str">
        <f ca="1"/>
        <v/>
      </c>
      <c r="S274" s="123"/>
    </row>
    <row r="275" spans="2:19" ht="18" customHeight="1">
      <c r="B275" s="118">
        <v>254</v>
      </c>
      <c r="C275" s="260"/>
      <c r="D275" s="260"/>
      <c r="E275" s="260"/>
      <c r="F275" s="260"/>
      <c r="G275" s="260"/>
      <c r="H275" s="260"/>
      <c r="I275" s="260"/>
      <c r="J275" s="122"/>
      <c r="K275" s="122"/>
      <c r="L275" s="152" t="str">
        <f>IF(ISBLANK(C275),"",IF(Q275=$O$9,SUMIFS('LISTA DE INVENTARIO'!$K$22:$K321,'LISTA DE INVENTARIO'!$C$22:$C321,C275,$Q$22:$Q321,$O$9)-SUMIFS('SEGUIMIENTO DE INVENTARIO'!$L$21:$L577,'SEGUIMIENTO DE INVENTARIO'!$C$21:$C577,C275),SUMIFS('LISTA DE INVENTARIO'!$K$22:$K321,'LISTA DE INVENTARIO'!$C$22:$C321,C275,$Q$22:$Q321,$O$9)-SUMIFS('SEGUIMIENTO DE INVENTARIO'!$L$21:$L577,'SEGUIMIENTO DE INVENTARIO'!$C$21:$C577,C275)))</f>
        <v/>
      </c>
      <c r="M275" s="120"/>
      <c r="N275" s="154" t="str">
        <f t="shared" si="8"/>
        <v xml:space="preserve"> </v>
      </c>
      <c r="O275" s="153" t="str">
        <f t="shared" si="9"/>
        <v xml:space="preserve"> </v>
      </c>
      <c r="P275" s="121"/>
      <c r="Q275" s="122"/>
      <c r="R275" s="194" t="str">
        <f ca="1"/>
        <v/>
      </c>
      <c r="S275" s="123"/>
    </row>
    <row r="276" spans="2:19" ht="18" customHeight="1">
      <c r="B276" s="118">
        <v>255</v>
      </c>
      <c r="C276" s="260"/>
      <c r="D276" s="260"/>
      <c r="E276" s="260"/>
      <c r="F276" s="260"/>
      <c r="G276" s="260"/>
      <c r="H276" s="260"/>
      <c r="I276" s="260"/>
      <c r="J276" s="122"/>
      <c r="K276" s="122"/>
      <c r="L276" s="152" t="str">
        <f>IF(ISBLANK(C276),"",IF(Q276=$O$9,SUMIFS('LISTA DE INVENTARIO'!$K$22:$K321,'LISTA DE INVENTARIO'!$C$22:$C321,C276,$Q$22:$Q321,$O$9)-SUMIFS('SEGUIMIENTO DE INVENTARIO'!$L$21:$L578,'SEGUIMIENTO DE INVENTARIO'!$C$21:$C578,C276),SUMIFS('LISTA DE INVENTARIO'!$K$22:$K321,'LISTA DE INVENTARIO'!$C$22:$C321,C276,$Q$22:$Q321,$O$9)-SUMIFS('SEGUIMIENTO DE INVENTARIO'!$L$21:$L578,'SEGUIMIENTO DE INVENTARIO'!$C$21:$C578,C276)))</f>
        <v/>
      </c>
      <c r="M276" s="120"/>
      <c r="N276" s="154" t="str">
        <f t="shared" si="8"/>
        <v xml:space="preserve"> </v>
      </c>
      <c r="O276" s="153" t="str">
        <f t="shared" si="9"/>
        <v xml:space="preserve"> </v>
      </c>
      <c r="P276" s="121"/>
      <c r="Q276" s="122"/>
      <c r="R276" s="194" t="str">
        <f ca="1"/>
        <v/>
      </c>
      <c r="S276" s="123"/>
    </row>
    <row r="277" spans="2:19" ht="18" customHeight="1">
      <c r="B277" s="118">
        <v>256</v>
      </c>
      <c r="C277" s="260"/>
      <c r="D277" s="260"/>
      <c r="E277" s="260"/>
      <c r="F277" s="260"/>
      <c r="G277" s="260"/>
      <c r="H277" s="260"/>
      <c r="I277" s="260"/>
      <c r="J277" s="122"/>
      <c r="K277" s="122"/>
      <c r="L277" s="152" t="str">
        <f>IF(ISBLANK(C277),"",IF(Q277=$O$9,SUMIFS('LISTA DE INVENTARIO'!$K$22:$K321,'LISTA DE INVENTARIO'!$C$22:$C321,C277,$Q$22:$Q321,$O$9)-SUMIFS('SEGUIMIENTO DE INVENTARIO'!$L$21:$L579,'SEGUIMIENTO DE INVENTARIO'!$C$21:$C579,C277),SUMIFS('LISTA DE INVENTARIO'!$K$22:$K321,'LISTA DE INVENTARIO'!$C$22:$C321,C277,$Q$22:$Q321,$O$9)-SUMIFS('SEGUIMIENTO DE INVENTARIO'!$L$21:$L579,'SEGUIMIENTO DE INVENTARIO'!$C$21:$C579,C277)))</f>
        <v/>
      </c>
      <c r="M277" s="120"/>
      <c r="N277" s="154" t="str">
        <f t="shared" si="8"/>
        <v xml:space="preserve"> </v>
      </c>
      <c r="O277" s="153" t="str">
        <f t="shared" si="9"/>
        <v xml:space="preserve"> </v>
      </c>
      <c r="P277" s="121"/>
      <c r="Q277" s="122"/>
      <c r="R277" s="194" t="str">
        <f ca="1"/>
        <v/>
      </c>
      <c r="S277" s="123"/>
    </row>
    <row r="278" spans="2:19" ht="18" customHeight="1">
      <c r="B278" s="118">
        <v>257</v>
      </c>
      <c r="C278" s="260"/>
      <c r="D278" s="260"/>
      <c r="E278" s="260"/>
      <c r="F278" s="260"/>
      <c r="G278" s="260"/>
      <c r="H278" s="260"/>
      <c r="I278" s="260"/>
      <c r="J278" s="122"/>
      <c r="K278" s="122"/>
      <c r="L278" s="152" t="str">
        <f>IF(ISBLANK(C278),"",IF(Q278=$O$9,SUMIFS('LISTA DE INVENTARIO'!$K$22:$K321,'LISTA DE INVENTARIO'!$C$22:$C321,C278,$Q$22:$Q321,$O$9)-SUMIFS('SEGUIMIENTO DE INVENTARIO'!$L$21:$L580,'SEGUIMIENTO DE INVENTARIO'!$C$21:$C580,C278),SUMIFS('LISTA DE INVENTARIO'!$K$22:$K321,'LISTA DE INVENTARIO'!$C$22:$C321,C278,$Q$22:$Q321,$O$9)-SUMIFS('SEGUIMIENTO DE INVENTARIO'!$L$21:$L580,'SEGUIMIENTO DE INVENTARIO'!$C$21:$C580,C278)))</f>
        <v/>
      </c>
      <c r="M278" s="120"/>
      <c r="N278" s="154" t="str">
        <f t="shared" si="8"/>
        <v xml:space="preserve"> </v>
      </c>
      <c r="O278" s="153" t="str">
        <f t="shared" si="9"/>
        <v xml:space="preserve"> </v>
      </c>
      <c r="P278" s="121"/>
      <c r="Q278" s="122"/>
      <c r="R278" s="194" t="str">
        <f ca="1"/>
        <v/>
      </c>
      <c r="S278" s="123"/>
    </row>
    <row r="279" spans="2:19" ht="18" customHeight="1">
      <c r="B279" s="118">
        <v>258</v>
      </c>
      <c r="C279" s="260"/>
      <c r="D279" s="260"/>
      <c r="E279" s="260"/>
      <c r="F279" s="260"/>
      <c r="G279" s="260"/>
      <c r="H279" s="260"/>
      <c r="I279" s="260"/>
      <c r="J279" s="122"/>
      <c r="K279" s="122"/>
      <c r="L279" s="152" t="str">
        <f>IF(ISBLANK(C279),"",IF(Q279=$O$9,SUMIFS('LISTA DE INVENTARIO'!$K$22:$K321,'LISTA DE INVENTARIO'!$C$22:$C321,C279,$Q$22:$Q321,$O$9)-SUMIFS('SEGUIMIENTO DE INVENTARIO'!$L$21:$L581,'SEGUIMIENTO DE INVENTARIO'!$C$21:$C581,C279),SUMIFS('LISTA DE INVENTARIO'!$K$22:$K321,'LISTA DE INVENTARIO'!$C$22:$C321,C279,$Q$22:$Q321,$O$9)-SUMIFS('SEGUIMIENTO DE INVENTARIO'!$L$21:$L581,'SEGUIMIENTO DE INVENTARIO'!$C$21:$C581,C279)))</f>
        <v/>
      </c>
      <c r="M279" s="120"/>
      <c r="N279" s="154" t="str">
        <f t="shared" si="8"/>
        <v xml:space="preserve"> </v>
      </c>
      <c r="O279" s="153" t="str">
        <f t="shared" si="9"/>
        <v xml:space="preserve"> </v>
      </c>
      <c r="P279" s="121"/>
      <c r="Q279" s="122"/>
      <c r="R279" s="194" t="str">
        <f ca="1"/>
        <v/>
      </c>
      <c r="S279" s="123"/>
    </row>
    <row r="280" spans="2:19" ht="18" customHeight="1">
      <c r="B280" s="118">
        <v>259</v>
      </c>
      <c r="C280" s="260"/>
      <c r="D280" s="260"/>
      <c r="E280" s="260"/>
      <c r="F280" s="260"/>
      <c r="G280" s="260"/>
      <c r="H280" s="260"/>
      <c r="I280" s="260"/>
      <c r="J280" s="122"/>
      <c r="K280" s="122"/>
      <c r="L280" s="152" t="str">
        <f>IF(ISBLANK(C280),"",IF(Q280=$O$9,SUMIFS('LISTA DE INVENTARIO'!$K$22:$K321,'LISTA DE INVENTARIO'!$C$22:$C321,C280,$Q$22:$Q321,$O$9)-SUMIFS('SEGUIMIENTO DE INVENTARIO'!$L$21:$L582,'SEGUIMIENTO DE INVENTARIO'!$C$21:$C582,C280),SUMIFS('LISTA DE INVENTARIO'!$K$22:$K321,'LISTA DE INVENTARIO'!$C$22:$C321,C280,$Q$22:$Q321,$O$9)-SUMIFS('SEGUIMIENTO DE INVENTARIO'!$L$21:$L582,'SEGUIMIENTO DE INVENTARIO'!$C$21:$C582,C280)))</f>
        <v/>
      </c>
      <c r="M280" s="120"/>
      <c r="N280" s="154" t="str">
        <f t="shared" ref="N280:N321" si="10">IF(ISBLANK(C280)," ",K280*M280)</f>
        <v xml:space="preserve"> </v>
      </c>
      <c r="O280" s="153" t="str">
        <f t="shared" ref="O280:O321" si="11">IF(ISBLANK(C280)," ",K280*M280+O279)</f>
        <v xml:space="preserve"> </v>
      </c>
      <c r="P280" s="121"/>
      <c r="Q280" s="122"/>
      <c r="R280" s="194" t="str">
        <f ca="1"/>
        <v/>
      </c>
      <c r="S280" s="123"/>
    </row>
    <row r="281" spans="2:19" ht="18" customHeight="1">
      <c r="B281" s="118">
        <v>260</v>
      </c>
      <c r="C281" s="260"/>
      <c r="D281" s="260"/>
      <c r="E281" s="260"/>
      <c r="F281" s="260"/>
      <c r="G281" s="260"/>
      <c r="H281" s="260"/>
      <c r="I281" s="260"/>
      <c r="J281" s="122"/>
      <c r="K281" s="122"/>
      <c r="L281" s="152" t="str">
        <f>IF(ISBLANK(C281),"",IF(Q281=$O$9,SUMIFS('LISTA DE INVENTARIO'!$K$22:$K321,'LISTA DE INVENTARIO'!$C$22:$C321,C281,$Q$22:$Q321,$O$9)-SUMIFS('SEGUIMIENTO DE INVENTARIO'!$L$21:$L583,'SEGUIMIENTO DE INVENTARIO'!$C$21:$C583,C281),SUMIFS('LISTA DE INVENTARIO'!$K$22:$K321,'LISTA DE INVENTARIO'!$C$22:$C321,C281,$Q$22:$Q321,$O$9)-SUMIFS('SEGUIMIENTO DE INVENTARIO'!$L$21:$L583,'SEGUIMIENTO DE INVENTARIO'!$C$21:$C583,C281)))</f>
        <v/>
      </c>
      <c r="M281" s="120"/>
      <c r="N281" s="154" t="str">
        <f t="shared" si="10"/>
        <v xml:space="preserve"> </v>
      </c>
      <c r="O281" s="153" t="str">
        <f t="shared" si="11"/>
        <v xml:space="preserve"> </v>
      </c>
      <c r="P281" s="121"/>
      <c r="Q281" s="122"/>
      <c r="R281" s="194" t="str">
        <f ca="1"/>
        <v/>
      </c>
      <c r="S281" s="123"/>
    </row>
    <row r="282" spans="2:19" ht="18" customHeight="1">
      <c r="B282" s="118">
        <v>261</v>
      </c>
      <c r="C282" s="260"/>
      <c r="D282" s="260"/>
      <c r="E282" s="260"/>
      <c r="F282" s="260"/>
      <c r="G282" s="260"/>
      <c r="H282" s="260"/>
      <c r="I282" s="260"/>
      <c r="J282" s="122"/>
      <c r="K282" s="122"/>
      <c r="L282" s="152" t="str">
        <f>IF(ISBLANK(C282),"",IF(Q282=$O$9,SUMIFS('LISTA DE INVENTARIO'!$K$22:$K321,'LISTA DE INVENTARIO'!$C$22:$C321,C282,$Q$22:$Q321,$O$9)-SUMIFS('SEGUIMIENTO DE INVENTARIO'!$L$21:$L584,'SEGUIMIENTO DE INVENTARIO'!$C$21:$C584,C282),SUMIFS('LISTA DE INVENTARIO'!$K$22:$K321,'LISTA DE INVENTARIO'!$C$22:$C321,C282,$Q$22:$Q321,$O$9)-SUMIFS('SEGUIMIENTO DE INVENTARIO'!$L$21:$L584,'SEGUIMIENTO DE INVENTARIO'!$C$21:$C584,C282)))</f>
        <v/>
      </c>
      <c r="M282" s="120"/>
      <c r="N282" s="154" t="str">
        <f t="shared" si="10"/>
        <v xml:space="preserve"> </v>
      </c>
      <c r="O282" s="153" t="str">
        <f t="shared" si="11"/>
        <v xml:space="preserve"> </v>
      </c>
      <c r="P282" s="121"/>
      <c r="Q282" s="122"/>
      <c r="R282" s="194" t="str">
        <f ca="1"/>
        <v/>
      </c>
      <c r="S282" s="123"/>
    </row>
    <row r="283" spans="2:19" ht="18" customHeight="1">
      <c r="B283" s="118">
        <v>262</v>
      </c>
      <c r="C283" s="260"/>
      <c r="D283" s="260"/>
      <c r="E283" s="260"/>
      <c r="F283" s="260"/>
      <c r="G283" s="260"/>
      <c r="H283" s="260"/>
      <c r="I283" s="260"/>
      <c r="J283" s="122"/>
      <c r="K283" s="122"/>
      <c r="L283" s="152" t="str">
        <f>IF(ISBLANK(C283),"",IF(Q283=$O$9,SUMIFS('LISTA DE INVENTARIO'!$K$22:$K321,'LISTA DE INVENTARIO'!$C$22:$C321,C283,$Q$22:$Q321,$O$9)-SUMIFS('SEGUIMIENTO DE INVENTARIO'!$L$21:$L585,'SEGUIMIENTO DE INVENTARIO'!$C$21:$C585,C283),SUMIFS('LISTA DE INVENTARIO'!$K$22:$K321,'LISTA DE INVENTARIO'!$C$22:$C321,C283,$Q$22:$Q321,$O$9)-SUMIFS('SEGUIMIENTO DE INVENTARIO'!$L$21:$L585,'SEGUIMIENTO DE INVENTARIO'!$C$21:$C585,C283)))</f>
        <v/>
      </c>
      <c r="M283" s="120"/>
      <c r="N283" s="154" t="str">
        <f t="shared" si="10"/>
        <v xml:space="preserve"> </v>
      </c>
      <c r="O283" s="153" t="str">
        <f t="shared" si="11"/>
        <v xml:space="preserve"> </v>
      </c>
      <c r="P283" s="121"/>
      <c r="Q283" s="122"/>
      <c r="R283" s="194" t="str">
        <f ca="1"/>
        <v/>
      </c>
      <c r="S283" s="123"/>
    </row>
    <row r="284" spans="2:19" ht="18" customHeight="1">
      <c r="B284" s="118">
        <v>263</v>
      </c>
      <c r="C284" s="260"/>
      <c r="D284" s="260"/>
      <c r="E284" s="260"/>
      <c r="F284" s="260"/>
      <c r="G284" s="260"/>
      <c r="H284" s="260"/>
      <c r="I284" s="260"/>
      <c r="J284" s="122"/>
      <c r="K284" s="122"/>
      <c r="L284" s="152" t="str">
        <f>IF(ISBLANK(C284),"",IF(Q284=$O$9,SUMIFS('LISTA DE INVENTARIO'!$K$22:$K321,'LISTA DE INVENTARIO'!$C$22:$C321,C284,$Q$22:$Q321,$O$9)-SUMIFS('SEGUIMIENTO DE INVENTARIO'!$L$21:$L586,'SEGUIMIENTO DE INVENTARIO'!$C$21:$C586,C284),SUMIFS('LISTA DE INVENTARIO'!$K$22:$K321,'LISTA DE INVENTARIO'!$C$22:$C321,C284,$Q$22:$Q321,$O$9)-SUMIFS('SEGUIMIENTO DE INVENTARIO'!$L$21:$L586,'SEGUIMIENTO DE INVENTARIO'!$C$21:$C586,C284)))</f>
        <v/>
      </c>
      <c r="M284" s="120"/>
      <c r="N284" s="154" t="str">
        <f t="shared" si="10"/>
        <v xml:space="preserve"> </v>
      </c>
      <c r="O284" s="153" t="str">
        <f t="shared" si="11"/>
        <v xml:space="preserve"> </v>
      </c>
      <c r="P284" s="121"/>
      <c r="Q284" s="122"/>
      <c r="R284" s="194" t="str">
        <f ca="1"/>
        <v/>
      </c>
      <c r="S284" s="123"/>
    </row>
    <row r="285" spans="2:19" ht="18" customHeight="1">
      <c r="B285" s="118">
        <v>264</v>
      </c>
      <c r="C285" s="260"/>
      <c r="D285" s="260"/>
      <c r="E285" s="260"/>
      <c r="F285" s="260"/>
      <c r="G285" s="260"/>
      <c r="H285" s="260"/>
      <c r="I285" s="260"/>
      <c r="J285" s="122"/>
      <c r="K285" s="122"/>
      <c r="L285" s="152" t="str">
        <f>IF(ISBLANK(C285),"",IF(Q285=$O$9,SUMIFS('LISTA DE INVENTARIO'!$K$22:$K321,'LISTA DE INVENTARIO'!$C$22:$C321,C285,$Q$22:$Q321,$O$9)-SUMIFS('SEGUIMIENTO DE INVENTARIO'!$L$21:$L587,'SEGUIMIENTO DE INVENTARIO'!$C$21:$C587,C285),SUMIFS('LISTA DE INVENTARIO'!$K$22:$K321,'LISTA DE INVENTARIO'!$C$22:$C321,C285,$Q$22:$Q321,$O$9)-SUMIFS('SEGUIMIENTO DE INVENTARIO'!$L$21:$L587,'SEGUIMIENTO DE INVENTARIO'!$C$21:$C587,C285)))</f>
        <v/>
      </c>
      <c r="M285" s="120"/>
      <c r="N285" s="154" t="str">
        <f t="shared" si="10"/>
        <v xml:space="preserve"> </v>
      </c>
      <c r="O285" s="153" t="str">
        <f t="shared" si="11"/>
        <v xml:space="preserve"> </v>
      </c>
      <c r="P285" s="121"/>
      <c r="Q285" s="122"/>
      <c r="R285" s="194" t="str">
        <f ca="1"/>
        <v/>
      </c>
      <c r="S285" s="123"/>
    </row>
    <row r="286" spans="2:19" ht="18" customHeight="1">
      <c r="B286" s="118">
        <v>265</v>
      </c>
      <c r="C286" s="260"/>
      <c r="D286" s="260"/>
      <c r="E286" s="260"/>
      <c r="F286" s="260"/>
      <c r="G286" s="260"/>
      <c r="H286" s="260"/>
      <c r="I286" s="260"/>
      <c r="J286" s="122"/>
      <c r="K286" s="122"/>
      <c r="L286" s="152" t="str">
        <f>IF(ISBLANK(C286),"",IF(Q286=$O$9,SUMIFS('LISTA DE INVENTARIO'!$K$22:$K321,'LISTA DE INVENTARIO'!$C$22:$C321,C286,$Q$22:$Q321,$O$9)-SUMIFS('SEGUIMIENTO DE INVENTARIO'!$L$21:$L588,'SEGUIMIENTO DE INVENTARIO'!$C$21:$C588,C286),SUMIFS('LISTA DE INVENTARIO'!$K$22:$K321,'LISTA DE INVENTARIO'!$C$22:$C321,C286,$Q$22:$Q321,$O$9)-SUMIFS('SEGUIMIENTO DE INVENTARIO'!$L$21:$L588,'SEGUIMIENTO DE INVENTARIO'!$C$21:$C588,C286)))</f>
        <v/>
      </c>
      <c r="M286" s="120"/>
      <c r="N286" s="154" t="str">
        <f t="shared" si="10"/>
        <v xml:space="preserve"> </v>
      </c>
      <c r="O286" s="153" t="str">
        <f t="shared" si="11"/>
        <v xml:space="preserve"> </v>
      </c>
      <c r="P286" s="121"/>
      <c r="Q286" s="122"/>
      <c r="R286" s="194" t="str">
        <f ca="1"/>
        <v/>
      </c>
      <c r="S286" s="123"/>
    </row>
    <row r="287" spans="2:19" ht="18" customHeight="1">
      <c r="B287" s="118">
        <v>266</v>
      </c>
      <c r="C287" s="260"/>
      <c r="D287" s="260"/>
      <c r="E287" s="260"/>
      <c r="F287" s="260"/>
      <c r="G287" s="260"/>
      <c r="H287" s="260"/>
      <c r="I287" s="260"/>
      <c r="J287" s="122"/>
      <c r="K287" s="122"/>
      <c r="L287" s="152" t="str">
        <f>IF(ISBLANK(C287),"",IF(Q287=$O$9,SUMIFS('LISTA DE INVENTARIO'!$K$22:$K321,'LISTA DE INVENTARIO'!$C$22:$C321,C287,$Q$22:$Q321,$O$9)-SUMIFS('SEGUIMIENTO DE INVENTARIO'!$L$21:$L589,'SEGUIMIENTO DE INVENTARIO'!$C$21:$C589,C287),SUMIFS('LISTA DE INVENTARIO'!$K$22:$K321,'LISTA DE INVENTARIO'!$C$22:$C321,C287,$Q$22:$Q321,$O$9)-SUMIFS('SEGUIMIENTO DE INVENTARIO'!$L$21:$L589,'SEGUIMIENTO DE INVENTARIO'!$C$21:$C589,C287)))</f>
        <v/>
      </c>
      <c r="M287" s="120"/>
      <c r="N287" s="154" t="str">
        <f t="shared" si="10"/>
        <v xml:space="preserve"> </v>
      </c>
      <c r="O287" s="153" t="str">
        <f t="shared" si="11"/>
        <v xml:space="preserve"> </v>
      </c>
      <c r="P287" s="121"/>
      <c r="Q287" s="122"/>
      <c r="R287" s="194" t="str">
        <f ca="1"/>
        <v/>
      </c>
      <c r="S287" s="123"/>
    </row>
    <row r="288" spans="2:19" ht="18" customHeight="1">
      <c r="B288" s="118">
        <v>267</v>
      </c>
      <c r="C288" s="260"/>
      <c r="D288" s="260"/>
      <c r="E288" s="260"/>
      <c r="F288" s="260"/>
      <c r="G288" s="260"/>
      <c r="H288" s="260"/>
      <c r="I288" s="260"/>
      <c r="J288" s="122"/>
      <c r="K288" s="122"/>
      <c r="L288" s="152" t="str">
        <f>IF(ISBLANK(C288),"",IF(Q288=$O$9,SUMIFS('LISTA DE INVENTARIO'!$K$22:$K321,'LISTA DE INVENTARIO'!$C$22:$C321,C288,$Q$22:$Q321,$O$9)-SUMIFS('SEGUIMIENTO DE INVENTARIO'!$L$21:$L590,'SEGUIMIENTO DE INVENTARIO'!$C$21:$C590,C288),SUMIFS('LISTA DE INVENTARIO'!$K$22:$K321,'LISTA DE INVENTARIO'!$C$22:$C321,C288,$Q$22:$Q321,$O$9)-SUMIFS('SEGUIMIENTO DE INVENTARIO'!$L$21:$L590,'SEGUIMIENTO DE INVENTARIO'!$C$21:$C590,C288)))</f>
        <v/>
      </c>
      <c r="M288" s="120"/>
      <c r="N288" s="154" t="str">
        <f t="shared" si="10"/>
        <v xml:space="preserve"> </v>
      </c>
      <c r="O288" s="153" t="str">
        <f t="shared" si="11"/>
        <v xml:space="preserve"> </v>
      </c>
      <c r="P288" s="121"/>
      <c r="Q288" s="122"/>
      <c r="R288" s="194" t="str">
        <f ca="1"/>
        <v/>
      </c>
      <c r="S288" s="123"/>
    </row>
    <row r="289" spans="2:19" ht="18" customHeight="1">
      <c r="B289" s="118">
        <v>268</v>
      </c>
      <c r="C289" s="260"/>
      <c r="D289" s="260"/>
      <c r="E289" s="260"/>
      <c r="F289" s="260"/>
      <c r="G289" s="260"/>
      <c r="H289" s="260"/>
      <c r="I289" s="260"/>
      <c r="J289" s="122"/>
      <c r="K289" s="122"/>
      <c r="L289" s="152" t="str">
        <f>IF(ISBLANK(C289),"",IF(Q289=$O$9,SUMIFS('LISTA DE INVENTARIO'!$K$22:$K321,'LISTA DE INVENTARIO'!$C$22:$C321,C289,$Q$22:$Q321,$O$9)-SUMIFS('SEGUIMIENTO DE INVENTARIO'!$L$21:$L591,'SEGUIMIENTO DE INVENTARIO'!$C$21:$C591,C289),SUMIFS('LISTA DE INVENTARIO'!$K$22:$K321,'LISTA DE INVENTARIO'!$C$22:$C321,C289,$Q$22:$Q321,$O$9)-SUMIFS('SEGUIMIENTO DE INVENTARIO'!$L$21:$L591,'SEGUIMIENTO DE INVENTARIO'!$C$21:$C591,C289)))</f>
        <v/>
      </c>
      <c r="M289" s="120"/>
      <c r="N289" s="154" t="str">
        <f t="shared" si="10"/>
        <v xml:space="preserve"> </v>
      </c>
      <c r="O289" s="153" t="str">
        <f t="shared" si="11"/>
        <v xml:space="preserve"> </v>
      </c>
      <c r="P289" s="121"/>
      <c r="Q289" s="122"/>
      <c r="R289" s="194" t="str">
        <f ca="1"/>
        <v/>
      </c>
      <c r="S289" s="123"/>
    </row>
    <row r="290" spans="2:19" ht="18" customHeight="1">
      <c r="B290" s="118">
        <v>269</v>
      </c>
      <c r="C290" s="260"/>
      <c r="D290" s="260"/>
      <c r="E290" s="260"/>
      <c r="F290" s="260"/>
      <c r="G290" s="260"/>
      <c r="H290" s="260"/>
      <c r="I290" s="260"/>
      <c r="J290" s="122"/>
      <c r="K290" s="122"/>
      <c r="L290" s="152" t="str">
        <f>IF(ISBLANK(C290),"",IF(Q290=$O$9,SUMIFS('LISTA DE INVENTARIO'!$K$22:$K321,'LISTA DE INVENTARIO'!$C$22:$C321,C290,$Q$22:$Q321,$O$9)-SUMIFS('SEGUIMIENTO DE INVENTARIO'!$L$21:$L592,'SEGUIMIENTO DE INVENTARIO'!$C$21:$C592,C290),SUMIFS('LISTA DE INVENTARIO'!$K$22:$K321,'LISTA DE INVENTARIO'!$C$22:$C321,C290,$Q$22:$Q321,$O$9)-SUMIFS('SEGUIMIENTO DE INVENTARIO'!$L$21:$L592,'SEGUIMIENTO DE INVENTARIO'!$C$21:$C592,C290)))</f>
        <v/>
      </c>
      <c r="M290" s="120"/>
      <c r="N290" s="154" t="str">
        <f t="shared" si="10"/>
        <v xml:space="preserve"> </v>
      </c>
      <c r="O290" s="153" t="str">
        <f t="shared" si="11"/>
        <v xml:space="preserve"> </v>
      </c>
      <c r="P290" s="121"/>
      <c r="Q290" s="122"/>
      <c r="R290" s="194" t="str">
        <f ca="1"/>
        <v/>
      </c>
      <c r="S290" s="123"/>
    </row>
    <row r="291" spans="2:19" ht="18" customHeight="1">
      <c r="B291" s="118">
        <v>270</v>
      </c>
      <c r="C291" s="260"/>
      <c r="D291" s="260"/>
      <c r="E291" s="260"/>
      <c r="F291" s="260"/>
      <c r="G291" s="260"/>
      <c r="H291" s="260"/>
      <c r="I291" s="260"/>
      <c r="J291" s="122"/>
      <c r="K291" s="122"/>
      <c r="L291" s="152" t="str">
        <f>IF(ISBLANK(C291),"",IF(Q291=$O$9,SUMIFS('LISTA DE INVENTARIO'!$K$22:$K321,'LISTA DE INVENTARIO'!$C$22:$C321,C291,$Q$22:$Q321,$O$9)-SUMIFS('SEGUIMIENTO DE INVENTARIO'!$L$21:$L593,'SEGUIMIENTO DE INVENTARIO'!$C$21:$C593,C291),SUMIFS('LISTA DE INVENTARIO'!$K$22:$K321,'LISTA DE INVENTARIO'!$C$22:$C321,C291,$Q$22:$Q321,$O$9)-SUMIFS('SEGUIMIENTO DE INVENTARIO'!$L$21:$L593,'SEGUIMIENTO DE INVENTARIO'!$C$21:$C593,C291)))</f>
        <v/>
      </c>
      <c r="M291" s="120"/>
      <c r="N291" s="154" t="str">
        <f t="shared" si="10"/>
        <v xml:space="preserve"> </v>
      </c>
      <c r="O291" s="153" t="str">
        <f t="shared" si="11"/>
        <v xml:space="preserve"> </v>
      </c>
      <c r="P291" s="121"/>
      <c r="Q291" s="122"/>
      <c r="R291" s="194" t="str">
        <f ca="1"/>
        <v/>
      </c>
      <c r="S291" s="123"/>
    </row>
    <row r="292" spans="2:19" ht="18" customHeight="1">
      <c r="B292" s="118">
        <v>271</v>
      </c>
      <c r="C292" s="260"/>
      <c r="D292" s="260"/>
      <c r="E292" s="260"/>
      <c r="F292" s="260"/>
      <c r="G292" s="260"/>
      <c r="H292" s="260"/>
      <c r="I292" s="260"/>
      <c r="J292" s="122"/>
      <c r="K292" s="122"/>
      <c r="L292" s="152" t="str">
        <f>IF(ISBLANK(C292),"",IF(Q292=$O$9,SUMIFS('LISTA DE INVENTARIO'!$K$22:$K321,'LISTA DE INVENTARIO'!$C$22:$C321,C292,$Q$22:$Q321,$O$9)-SUMIFS('SEGUIMIENTO DE INVENTARIO'!$L$21:$L594,'SEGUIMIENTO DE INVENTARIO'!$C$21:$C594,C292),SUMIFS('LISTA DE INVENTARIO'!$K$22:$K321,'LISTA DE INVENTARIO'!$C$22:$C321,C292,$Q$22:$Q321,$O$9)-SUMIFS('SEGUIMIENTO DE INVENTARIO'!$L$21:$L594,'SEGUIMIENTO DE INVENTARIO'!$C$21:$C594,C292)))</f>
        <v/>
      </c>
      <c r="M292" s="120"/>
      <c r="N292" s="154" t="str">
        <f t="shared" si="10"/>
        <v xml:space="preserve"> </v>
      </c>
      <c r="O292" s="153" t="str">
        <f t="shared" si="11"/>
        <v xml:space="preserve"> </v>
      </c>
      <c r="P292" s="121"/>
      <c r="Q292" s="122"/>
      <c r="R292" s="194" t="str">
        <f ca="1"/>
        <v/>
      </c>
      <c r="S292" s="123"/>
    </row>
    <row r="293" spans="2:19" ht="18" customHeight="1">
      <c r="B293" s="118">
        <v>272</v>
      </c>
      <c r="C293" s="260"/>
      <c r="D293" s="260"/>
      <c r="E293" s="260"/>
      <c r="F293" s="260"/>
      <c r="G293" s="260"/>
      <c r="H293" s="260"/>
      <c r="I293" s="260"/>
      <c r="J293" s="122"/>
      <c r="K293" s="122"/>
      <c r="L293" s="152" t="str">
        <f>IF(ISBLANK(C293),"",IF(Q293=$O$9,SUMIFS('LISTA DE INVENTARIO'!$K$22:$K322,'LISTA DE INVENTARIO'!$C$22:$C322,C293,$Q$22:$Q322,$O$9)-SUMIFS('SEGUIMIENTO DE INVENTARIO'!$L$21:$L595,'SEGUIMIENTO DE INVENTARIO'!$C$21:$C595,C293),SUMIFS('LISTA DE INVENTARIO'!$K$22:$K322,'LISTA DE INVENTARIO'!$C$22:$C322,C293,$Q$22:$Q322,$O$9)-SUMIFS('SEGUIMIENTO DE INVENTARIO'!$L$21:$L595,'SEGUIMIENTO DE INVENTARIO'!$C$21:$C595,C293)))</f>
        <v/>
      </c>
      <c r="M293" s="120"/>
      <c r="N293" s="154" t="str">
        <f t="shared" si="10"/>
        <v xml:space="preserve"> </v>
      </c>
      <c r="O293" s="153" t="str">
        <f t="shared" si="11"/>
        <v xml:space="preserve"> </v>
      </c>
      <c r="P293" s="121"/>
      <c r="Q293" s="122"/>
      <c r="R293" s="194" t="str">
        <f ca="1"/>
        <v/>
      </c>
      <c r="S293" s="123"/>
    </row>
    <row r="294" spans="2:19" ht="18" customHeight="1">
      <c r="B294" s="118">
        <v>273</v>
      </c>
      <c r="C294" s="260"/>
      <c r="D294" s="260"/>
      <c r="E294" s="260"/>
      <c r="F294" s="260"/>
      <c r="G294" s="260"/>
      <c r="H294" s="260"/>
      <c r="I294" s="260"/>
      <c r="J294" s="122"/>
      <c r="K294" s="122"/>
      <c r="L294" s="152" t="str">
        <f>IF(ISBLANK(C294),"",IF(Q294=$O$9,SUMIFS('LISTA DE INVENTARIO'!$K$22:$K323,'LISTA DE INVENTARIO'!$C$22:$C323,C294,$Q$22:$Q323,$O$9)-SUMIFS('SEGUIMIENTO DE INVENTARIO'!$L$21:$L596,'SEGUIMIENTO DE INVENTARIO'!$C$21:$C596,C294),SUMIFS('LISTA DE INVENTARIO'!$K$22:$K323,'LISTA DE INVENTARIO'!$C$22:$C323,C294,$Q$22:$Q323,$O$9)-SUMIFS('SEGUIMIENTO DE INVENTARIO'!$L$21:$L596,'SEGUIMIENTO DE INVENTARIO'!$C$21:$C596,C294)))</f>
        <v/>
      </c>
      <c r="M294" s="120"/>
      <c r="N294" s="154" t="str">
        <f t="shared" si="10"/>
        <v xml:space="preserve"> </v>
      </c>
      <c r="O294" s="153" t="str">
        <f t="shared" si="11"/>
        <v xml:space="preserve"> </v>
      </c>
      <c r="P294" s="121"/>
      <c r="Q294" s="122"/>
      <c r="R294" s="194" t="str">
        <f ca="1"/>
        <v/>
      </c>
      <c r="S294" s="123"/>
    </row>
    <row r="295" spans="2:19" ht="18" customHeight="1">
      <c r="B295" s="118">
        <v>274</v>
      </c>
      <c r="C295" s="260"/>
      <c r="D295" s="260"/>
      <c r="E295" s="260"/>
      <c r="F295" s="260"/>
      <c r="G295" s="260"/>
      <c r="H295" s="260"/>
      <c r="I295" s="260"/>
      <c r="J295" s="122"/>
      <c r="K295" s="122"/>
      <c r="L295" s="152" t="str">
        <f>IF(ISBLANK(C295),"",IF(Q295=$O$9,SUMIFS('LISTA DE INVENTARIO'!$K$22:$K324,'LISTA DE INVENTARIO'!$C$22:$C324,C295,$Q$22:$Q324,$O$9)-SUMIFS('SEGUIMIENTO DE INVENTARIO'!$L$21:$L597,'SEGUIMIENTO DE INVENTARIO'!$C$21:$C597,C295),SUMIFS('LISTA DE INVENTARIO'!$K$22:$K324,'LISTA DE INVENTARIO'!$C$22:$C324,C295,$Q$22:$Q324,$O$9)-SUMIFS('SEGUIMIENTO DE INVENTARIO'!$L$21:$L597,'SEGUIMIENTO DE INVENTARIO'!$C$21:$C597,C295)))</f>
        <v/>
      </c>
      <c r="M295" s="120"/>
      <c r="N295" s="154" t="str">
        <f t="shared" si="10"/>
        <v xml:space="preserve"> </v>
      </c>
      <c r="O295" s="153" t="str">
        <f t="shared" si="11"/>
        <v xml:space="preserve"> </v>
      </c>
      <c r="P295" s="121"/>
      <c r="Q295" s="122"/>
      <c r="R295" s="194" t="str">
        <f ca="1"/>
        <v/>
      </c>
      <c r="S295" s="123"/>
    </row>
    <row r="296" spans="2:19" ht="18" customHeight="1">
      <c r="B296" s="118">
        <v>275</v>
      </c>
      <c r="C296" s="260"/>
      <c r="D296" s="260"/>
      <c r="E296" s="260"/>
      <c r="F296" s="260"/>
      <c r="G296" s="260"/>
      <c r="H296" s="260"/>
      <c r="I296" s="260"/>
      <c r="J296" s="122"/>
      <c r="K296" s="122"/>
      <c r="L296" s="152" t="str">
        <f>IF(ISBLANK(C296),"",IF(Q296=$O$9,SUMIFS('LISTA DE INVENTARIO'!$K$22:$K325,'LISTA DE INVENTARIO'!$C$22:$C325,C296,$Q$22:$Q325,$O$9)-SUMIFS('SEGUIMIENTO DE INVENTARIO'!$L$21:$L598,'SEGUIMIENTO DE INVENTARIO'!$C$21:$C598,C296),SUMIFS('LISTA DE INVENTARIO'!$K$22:$K325,'LISTA DE INVENTARIO'!$C$22:$C325,C296,$Q$22:$Q325,$O$9)-SUMIFS('SEGUIMIENTO DE INVENTARIO'!$L$21:$L598,'SEGUIMIENTO DE INVENTARIO'!$C$21:$C598,C296)))</f>
        <v/>
      </c>
      <c r="M296" s="120"/>
      <c r="N296" s="154" t="str">
        <f t="shared" si="10"/>
        <v xml:space="preserve"> </v>
      </c>
      <c r="O296" s="153" t="str">
        <f t="shared" si="11"/>
        <v xml:space="preserve"> </v>
      </c>
      <c r="P296" s="121"/>
      <c r="Q296" s="122"/>
      <c r="R296" s="194" t="str">
        <f ca="1"/>
        <v/>
      </c>
      <c r="S296" s="123"/>
    </row>
    <row r="297" spans="2:19" ht="18" customHeight="1">
      <c r="B297" s="118">
        <v>276</v>
      </c>
      <c r="C297" s="260"/>
      <c r="D297" s="260"/>
      <c r="E297" s="260"/>
      <c r="F297" s="260"/>
      <c r="G297" s="260"/>
      <c r="H297" s="260"/>
      <c r="I297" s="260"/>
      <c r="J297" s="122"/>
      <c r="K297" s="122"/>
      <c r="L297" s="152" t="str">
        <f>IF(ISBLANK(C297),"",IF(Q297=$O$9,SUMIFS('LISTA DE INVENTARIO'!$K$22:$K326,'LISTA DE INVENTARIO'!$C$22:$C326,C297,$Q$22:$Q326,$O$9)-SUMIFS('SEGUIMIENTO DE INVENTARIO'!$L$21:$L599,'SEGUIMIENTO DE INVENTARIO'!$C$21:$C599,C297),SUMIFS('LISTA DE INVENTARIO'!$K$22:$K326,'LISTA DE INVENTARIO'!$C$22:$C326,C297,$Q$22:$Q326,$O$9)-SUMIFS('SEGUIMIENTO DE INVENTARIO'!$L$21:$L599,'SEGUIMIENTO DE INVENTARIO'!$C$21:$C599,C297)))</f>
        <v/>
      </c>
      <c r="M297" s="120"/>
      <c r="N297" s="154" t="str">
        <f t="shared" si="10"/>
        <v xml:space="preserve"> </v>
      </c>
      <c r="O297" s="153" t="str">
        <f t="shared" si="11"/>
        <v xml:space="preserve"> </v>
      </c>
      <c r="P297" s="121"/>
      <c r="Q297" s="122"/>
      <c r="R297" s="194" t="str">
        <f ca="1"/>
        <v/>
      </c>
      <c r="S297" s="123"/>
    </row>
    <row r="298" spans="2:19" ht="18" customHeight="1">
      <c r="B298" s="118">
        <v>277</v>
      </c>
      <c r="C298" s="260"/>
      <c r="D298" s="260"/>
      <c r="E298" s="260"/>
      <c r="F298" s="260"/>
      <c r="G298" s="260"/>
      <c r="H298" s="260"/>
      <c r="I298" s="260"/>
      <c r="J298" s="122"/>
      <c r="K298" s="122"/>
      <c r="L298" s="152" t="str">
        <f>IF(ISBLANK(C298),"",IF(Q298=$O$9,SUMIFS('LISTA DE INVENTARIO'!$K$22:$K327,'LISTA DE INVENTARIO'!$C$22:$C327,C298,$Q$22:$Q327,$O$9)-SUMIFS('SEGUIMIENTO DE INVENTARIO'!$L$21:$L600,'SEGUIMIENTO DE INVENTARIO'!$C$21:$C600,C298),SUMIFS('LISTA DE INVENTARIO'!$K$22:$K327,'LISTA DE INVENTARIO'!$C$22:$C327,C298,$Q$22:$Q327,$O$9)-SUMIFS('SEGUIMIENTO DE INVENTARIO'!$L$21:$L600,'SEGUIMIENTO DE INVENTARIO'!$C$21:$C600,C298)))</f>
        <v/>
      </c>
      <c r="M298" s="120"/>
      <c r="N298" s="154" t="str">
        <f t="shared" si="10"/>
        <v xml:space="preserve"> </v>
      </c>
      <c r="O298" s="153" t="str">
        <f t="shared" si="11"/>
        <v xml:space="preserve"> </v>
      </c>
      <c r="P298" s="121"/>
      <c r="Q298" s="122"/>
      <c r="R298" s="194" t="str">
        <f ca="1"/>
        <v/>
      </c>
      <c r="S298" s="123"/>
    </row>
    <row r="299" spans="2:19" ht="18" customHeight="1">
      <c r="B299" s="118">
        <v>278</v>
      </c>
      <c r="C299" s="260"/>
      <c r="D299" s="260"/>
      <c r="E299" s="260"/>
      <c r="F299" s="260"/>
      <c r="G299" s="260"/>
      <c r="H299" s="260"/>
      <c r="I299" s="260"/>
      <c r="J299" s="122"/>
      <c r="K299" s="122"/>
      <c r="L299" s="152" t="str">
        <f>IF(ISBLANK(C299),"",IF(Q299=$O$9,SUMIFS('LISTA DE INVENTARIO'!$K$22:$K328,'LISTA DE INVENTARIO'!$C$22:$C328,C299,$Q$22:$Q328,$O$9)-SUMIFS('SEGUIMIENTO DE INVENTARIO'!$L$21:$L601,'SEGUIMIENTO DE INVENTARIO'!$C$21:$C601,C299),SUMIFS('LISTA DE INVENTARIO'!$K$22:$K328,'LISTA DE INVENTARIO'!$C$22:$C328,C299,$Q$22:$Q328,$O$9)-SUMIFS('SEGUIMIENTO DE INVENTARIO'!$L$21:$L601,'SEGUIMIENTO DE INVENTARIO'!$C$21:$C601,C299)))</f>
        <v/>
      </c>
      <c r="M299" s="120"/>
      <c r="N299" s="154" t="str">
        <f t="shared" si="10"/>
        <v xml:space="preserve"> </v>
      </c>
      <c r="O299" s="153" t="str">
        <f t="shared" si="11"/>
        <v xml:space="preserve"> </v>
      </c>
      <c r="P299" s="121"/>
      <c r="Q299" s="122"/>
      <c r="R299" s="194" t="str">
        <f ca="1"/>
        <v/>
      </c>
      <c r="S299" s="123"/>
    </row>
    <row r="300" spans="2:19" ht="18" customHeight="1">
      <c r="B300" s="118">
        <v>279</v>
      </c>
      <c r="C300" s="260"/>
      <c r="D300" s="260"/>
      <c r="E300" s="260"/>
      <c r="F300" s="260"/>
      <c r="G300" s="260"/>
      <c r="H300" s="260"/>
      <c r="I300" s="260"/>
      <c r="J300" s="122"/>
      <c r="K300" s="122"/>
      <c r="L300" s="152" t="str">
        <f>IF(ISBLANK(C300),"",IF(Q300=$O$9,SUMIFS('LISTA DE INVENTARIO'!$K$22:$K329,'LISTA DE INVENTARIO'!$C$22:$C329,C300,$Q$22:$Q329,$O$9)-SUMIFS('SEGUIMIENTO DE INVENTARIO'!$L$21:$L602,'SEGUIMIENTO DE INVENTARIO'!$C$21:$C602,C300),SUMIFS('LISTA DE INVENTARIO'!$K$22:$K329,'LISTA DE INVENTARIO'!$C$22:$C329,C300,$Q$22:$Q329,$O$9)-SUMIFS('SEGUIMIENTO DE INVENTARIO'!$L$21:$L602,'SEGUIMIENTO DE INVENTARIO'!$C$21:$C602,C300)))</f>
        <v/>
      </c>
      <c r="M300" s="120"/>
      <c r="N300" s="154" t="str">
        <f t="shared" si="10"/>
        <v xml:space="preserve"> </v>
      </c>
      <c r="O300" s="153" t="str">
        <f t="shared" si="11"/>
        <v xml:space="preserve"> </v>
      </c>
      <c r="P300" s="121"/>
      <c r="Q300" s="122"/>
      <c r="R300" s="194" t="str">
        <f ca="1"/>
        <v/>
      </c>
      <c r="S300" s="123"/>
    </row>
    <row r="301" spans="2:19" ht="18" customHeight="1">
      <c r="B301" s="118">
        <v>280</v>
      </c>
      <c r="C301" s="260"/>
      <c r="D301" s="260"/>
      <c r="E301" s="260"/>
      <c r="F301" s="260"/>
      <c r="G301" s="260"/>
      <c r="H301" s="260"/>
      <c r="I301" s="260"/>
      <c r="J301" s="122"/>
      <c r="K301" s="122"/>
      <c r="L301" s="152" t="str">
        <f>IF(ISBLANK(C301),"",IF(Q301=$O$9,SUMIFS('LISTA DE INVENTARIO'!$K$22:$K330,'LISTA DE INVENTARIO'!$C$22:$C330,C301,$Q$22:$Q330,$O$9)-SUMIFS('SEGUIMIENTO DE INVENTARIO'!$L$21:$L603,'SEGUIMIENTO DE INVENTARIO'!$C$21:$C603,C301),SUMIFS('LISTA DE INVENTARIO'!$K$22:$K330,'LISTA DE INVENTARIO'!$C$22:$C330,C301,$Q$22:$Q330,$O$9)-SUMIFS('SEGUIMIENTO DE INVENTARIO'!$L$21:$L603,'SEGUIMIENTO DE INVENTARIO'!$C$21:$C603,C301)))</f>
        <v/>
      </c>
      <c r="M301" s="120"/>
      <c r="N301" s="154" t="str">
        <f t="shared" si="10"/>
        <v xml:space="preserve"> </v>
      </c>
      <c r="O301" s="153" t="str">
        <f t="shared" si="11"/>
        <v xml:space="preserve"> </v>
      </c>
      <c r="P301" s="121"/>
      <c r="Q301" s="122"/>
      <c r="R301" s="194" t="str">
        <f ca="1"/>
        <v/>
      </c>
      <c r="S301" s="123"/>
    </row>
    <row r="302" spans="2:19" ht="18" customHeight="1">
      <c r="B302" s="118">
        <v>281</v>
      </c>
      <c r="C302" s="260"/>
      <c r="D302" s="260"/>
      <c r="E302" s="260"/>
      <c r="F302" s="260"/>
      <c r="G302" s="260"/>
      <c r="H302" s="260"/>
      <c r="I302" s="260"/>
      <c r="J302" s="122"/>
      <c r="K302" s="122"/>
      <c r="L302" s="152" t="str">
        <f>IF(ISBLANK(C302),"",IF(Q302=$O$9,SUMIFS('LISTA DE INVENTARIO'!$K$22:$K331,'LISTA DE INVENTARIO'!$C$22:$C331,C302,$Q$22:$Q331,$O$9)-SUMIFS('SEGUIMIENTO DE INVENTARIO'!$L$21:$L604,'SEGUIMIENTO DE INVENTARIO'!$C$21:$C604,C302),SUMIFS('LISTA DE INVENTARIO'!$K$22:$K331,'LISTA DE INVENTARIO'!$C$22:$C331,C302,$Q$22:$Q331,$O$9)-SUMIFS('SEGUIMIENTO DE INVENTARIO'!$L$21:$L604,'SEGUIMIENTO DE INVENTARIO'!$C$21:$C604,C302)))</f>
        <v/>
      </c>
      <c r="M302" s="120"/>
      <c r="N302" s="154" t="str">
        <f t="shared" si="10"/>
        <v xml:space="preserve"> </v>
      </c>
      <c r="O302" s="153" t="str">
        <f t="shared" si="11"/>
        <v xml:space="preserve"> </v>
      </c>
      <c r="P302" s="121"/>
      <c r="Q302" s="122"/>
      <c r="R302" s="194" t="str">
        <f ca="1"/>
        <v/>
      </c>
      <c r="S302" s="123"/>
    </row>
    <row r="303" spans="2:19" ht="18" customHeight="1">
      <c r="B303" s="118">
        <v>282</v>
      </c>
      <c r="C303" s="260"/>
      <c r="D303" s="260"/>
      <c r="E303" s="260"/>
      <c r="F303" s="260"/>
      <c r="G303" s="260"/>
      <c r="H303" s="260"/>
      <c r="I303" s="260"/>
      <c r="J303" s="122"/>
      <c r="K303" s="122"/>
      <c r="L303" s="152" t="str">
        <f>IF(ISBLANK(C303),"",IF(Q303=$O$9,SUMIFS('LISTA DE INVENTARIO'!$K$22:$K332,'LISTA DE INVENTARIO'!$C$22:$C332,C303,$Q$22:$Q332,$O$9)-SUMIFS('SEGUIMIENTO DE INVENTARIO'!$L$21:$L605,'SEGUIMIENTO DE INVENTARIO'!$C$21:$C605,C303),SUMIFS('LISTA DE INVENTARIO'!$K$22:$K332,'LISTA DE INVENTARIO'!$C$22:$C332,C303,$Q$22:$Q332,$O$9)-SUMIFS('SEGUIMIENTO DE INVENTARIO'!$L$21:$L605,'SEGUIMIENTO DE INVENTARIO'!$C$21:$C605,C303)))</f>
        <v/>
      </c>
      <c r="M303" s="120"/>
      <c r="N303" s="154" t="str">
        <f t="shared" si="10"/>
        <v xml:space="preserve"> </v>
      </c>
      <c r="O303" s="153" t="str">
        <f t="shared" si="11"/>
        <v xml:space="preserve"> </v>
      </c>
      <c r="P303" s="121"/>
      <c r="Q303" s="122"/>
      <c r="R303" s="194" t="str">
        <f ca="1"/>
        <v/>
      </c>
      <c r="S303" s="123"/>
    </row>
    <row r="304" spans="2:19" ht="18" customHeight="1">
      <c r="B304" s="118">
        <v>283</v>
      </c>
      <c r="C304" s="260"/>
      <c r="D304" s="260"/>
      <c r="E304" s="260"/>
      <c r="F304" s="260"/>
      <c r="G304" s="260"/>
      <c r="H304" s="260"/>
      <c r="I304" s="260"/>
      <c r="J304" s="122"/>
      <c r="K304" s="122"/>
      <c r="L304" s="152" t="str">
        <f>IF(ISBLANK(C304),"",IF(Q304=$O$9,SUMIFS('LISTA DE INVENTARIO'!$K$22:$K333,'LISTA DE INVENTARIO'!$C$22:$C333,C304,$Q$22:$Q333,$O$9)-SUMIFS('SEGUIMIENTO DE INVENTARIO'!$L$21:$L606,'SEGUIMIENTO DE INVENTARIO'!$C$21:$C606,C304),SUMIFS('LISTA DE INVENTARIO'!$K$22:$K333,'LISTA DE INVENTARIO'!$C$22:$C333,C304,$Q$22:$Q333,$O$9)-SUMIFS('SEGUIMIENTO DE INVENTARIO'!$L$21:$L606,'SEGUIMIENTO DE INVENTARIO'!$C$21:$C606,C304)))</f>
        <v/>
      </c>
      <c r="M304" s="120"/>
      <c r="N304" s="154" t="str">
        <f t="shared" si="10"/>
        <v xml:space="preserve"> </v>
      </c>
      <c r="O304" s="153" t="str">
        <f t="shared" si="11"/>
        <v xml:space="preserve"> </v>
      </c>
      <c r="P304" s="121"/>
      <c r="Q304" s="122"/>
      <c r="R304" s="194" t="str">
        <f ca="1"/>
        <v/>
      </c>
      <c r="S304" s="123"/>
    </row>
    <row r="305" spans="2:19" ht="18" customHeight="1">
      <c r="B305" s="118">
        <v>284</v>
      </c>
      <c r="C305" s="260"/>
      <c r="D305" s="260"/>
      <c r="E305" s="260"/>
      <c r="F305" s="260"/>
      <c r="G305" s="260"/>
      <c r="H305" s="260"/>
      <c r="I305" s="260"/>
      <c r="J305" s="122"/>
      <c r="K305" s="122"/>
      <c r="L305" s="152" t="str">
        <f>IF(ISBLANK(C305),"",IF(Q305=$O$9,SUMIFS('LISTA DE INVENTARIO'!$K$22:$K334,'LISTA DE INVENTARIO'!$C$22:$C334,C305,$Q$22:$Q334,$O$9)-SUMIFS('SEGUIMIENTO DE INVENTARIO'!$L$21:$L607,'SEGUIMIENTO DE INVENTARIO'!$C$21:$C607,C305),SUMIFS('LISTA DE INVENTARIO'!$K$22:$K334,'LISTA DE INVENTARIO'!$C$22:$C334,C305,$Q$22:$Q334,$O$9)-SUMIFS('SEGUIMIENTO DE INVENTARIO'!$L$21:$L607,'SEGUIMIENTO DE INVENTARIO'!$C$21:$C607,C305)))</f>
        <v/>
      </c>
      <c r="M305" s="120"/>
      <c r="N305" s="154" t="str">
        <f t="shared" si="10"/>
        <v xml:space="preserve"> </v>
      </c>
      <c r="O305" s="153" t="str">
        <f t="shared" si="11"/>
        <v xml:space="preserve"> </v>
      </c>
      <c r="P305" s="121"/>
      <c r="Q305" s="122"/>
      <c r="R305" s="194" t="str">
        <f ca="1"/>
        <v/>
      </c>
      <c r="S305" s="123"/>
    </row>
    <row r="306" spans="2:19" ht="18" customHeight="1">
      <c r="B306" s="118">
        <v>285</v>
      </c>
      <c r="C306" s="260"/>
      <c r="D306" s="260"/>
      <c r="E306" s="260"/>
      <c r="F306" s="260"/>
      <c r="G306" s="260"/>
      <c r="H306" s="260"/>
      <c r="I306" s="260"/>
      <c r="J306" s="122"/>
      <c r="K306" s="122"/>
      <c r="L306" s="152" t="str">
        <f>IF(ISBLANK(C306),"",IF(Q306=$O$9,SUMIFS('LISTA DE INVENTARIO'!$K$22:$K335,'LISTA DE INVENTARIO'!$C$22:$C335,C306,$Q$22:$Q335,$O$9)-SUMIFS('SEGUIMIENTO DE INVENTARIO'!$L$21:$L608,'SEGUIMIENTO DE INVENTARIO'!$C$21:$C608,C306),SUMIFS('LISTA DE INVENTARIO'!$K$22:$K335,'LISTA DE INVENTARIO'!$C$22:$C335,C306,$Q$22:$Q335,$O$9)-SUMIFS('SEGUIMIENTO DE INVENTARIO'!$L$21:$L608,'SEGUIMIENTO DE INVENTARIO'!$C$21:$C608,C306)))</f>
        <v/>
      </c>
      <c r="M306" s="120"/>
      <c r="N306" s="154" t="str">
        <f t="shared" si="10"/>
        <v xml:space="preserve"> </v>
      </c>
      <c r="O306" s="153" t="str">
        <f t="shared" si="11"/>
        <v xml:space="preserve"> </v>
      </c>
      <c r="P306" s="121"/>
      <c r="Q306" s="122"/>
      <c r="R306" s="194" t="str">
        <f ca="1"/>
        <v/>
      </c>
      <c r="S306" s="123"/>
    </row>
    <row r="307" spans="2:19" ht="18" customHeight="1">
      <c r="B307" s="118">
        <v>286</v>
      </c>
      <c r="C307" s="260"/>
      <c r="D307" s="260"/>
      <c r="E307" s="260"/>
      <c r="F307" s="260"/>
      <c r="G307" s="260"/>
      <c r="H307" s="260"/>
      <c r="I307" s="260"/>
      <c r="J307" s="122"/>
      <c r="K307" s="122"/>
      <c r="L307" s="152" t="str">
        <f>IF(ISBLANK(C307),"",IF(Q307=$O$9,SUMIFS('LISTA DE INVENTARIO'!$K$22:$K336,'LISTA DE INVENTARIO'!$C$22:$C336,C307,$Q$22:$Q336,$O$9)-SUMIFS('SEGUIMIENTO DE INVENTARIO'!$L$21:$L609,'SEGUIMIENTO DE INVENTARIO'!$C$21:$C609,C307),SUMIFS('LISTA DE INVENTARIO'!$K$22:$K336,'LISTA DE INVENTARIO'!$C$22:$C336,C307,$Q$22:$Q336,$O$9)-SUMIFS('SEGUIMIENTO DE INVENTARIO'!$L$21:$L609,'SEGUIMIENTO DE INVENTARIO'!$C$21:$C609,C307)))</f>
        <v/>
      </c>
      <c r="M307" s="120"/>
      <c r="N307" s="154" t="str">
        <f t="shared" si="10"/>
        <v xml:space="preserve"> </v>
      </c>
      <c r="O307" s="153" t="str">
        <f t="shared" si="11"/>
        <v xml:space="preserve"> </v>
      </c>
      <c r="P307" s="121"/>
      <c r="Q307" s="122"/>
      <c r="R307" s="194" t="str">
        <f ca="1"/>
        <v/>
      </c>
      <c r="S307" s="123"/>
    </row>
    <row r="308" spans="2:19" ht="18" customHeight="1">
      <c r="B308" s="118">
        <v>287</v>
      </c>
      <c r="C308" s="260"/>
      <c r="D308" s="260"/>
      <c r="E308" s="260"/>
      <c r="F308" s="260"/>
      <c r="G308" s="260"/>
      <c r="H308" s="260"/>
      <c r="I308" s="260"/>
      <c r="J308" s="122"/>
      <c r="K308" s="122"/>
      <c r="L308" s="152" t="str">
        <f>IF(ISBLANK(C308),"",IF(Q308=$O$9,SUMIFS('LISTA DE INVENTARIO'!$K$22:$K337,'LISTA DE INVENTARIO'!$C$22:$C337,C308,$Q$22:$Q337,$O$9)-SUMIFS('SEGUIMIENTO DE INVENTARIO'!$L$21:$L610,'SEGUIMIENTO DE INVENTARIO'!$C$21:$C610,C308),SUMIFS('LISTA DE INVENTARIO'!$K$22:$K337,'LISTA DE INVENTARIO'!$C$22:$C337,C308,$Q$22:$Q337,$O$9)-SUMIFS('SEGUIMIENTO DE INVENTARIO'!$L$21:$L610,'SEGUIMIENTO DE INVENTARIO'!$C$21:$C610,C308)))</f>
        <v/>
      </c>
      <c r="M308" s="120"/>
      <c r="N308" s="154" t="str">
        <f t="shared" si="10"/>
        <v xml:space="preserve"> </v>
      </c>
      <c r="O308" s="153" t="str">
        <f t="shared" si="11"/>
        <v xml:space="preserve"> </v>
      </c>
      <c r="P308" s="121"/>
      <c r="Q308" s="122"/>
      <c r="R308" s="194" t="str">
        <f ca="1"/>
        <v/>
      </c>
      <c r="S308" s="123"/>
    </row>
    <row r="309" spans="2:19" ht="18" customHeight="1">
      <c r="B309" s="118">
        <v>288</v>
      </c>
      <c r="C309" s="260"/>
      <c r="D309" s="260"/>
      <c r="E309" s="260"/>
      <c r="F309" s="260"/>
      <c r="G309" s="260"/>
      <c r="H309" s="260"/>
      <c r="I309" s="260"/>
      <c r="J309" s="122"/>
      <c r="K309" s="122"/>
      <c r="L309" s="152" t="str">
        <f>IF(ISBLANK(C309),"",IF(Q309=$O$9,SUMIFS('LISTA DE INVENTARIO'!$K$22:$K338,'LISTA DE INVENTARIO'!$C$22:$C338,C309,$Q$22:$Q338,$O$9)-SUMIFS('SEGUIMIENTO DE INVENTARIO'!$L$21:$L611,'SEGUIMIENTO DE INVENTARIO'!$C$21:$C611,C309),SUMIFS('LISTA DE INVENTARIO'!$K$22:$K338,'LISTA DE INVENTARIO'!$C$22:$C338,C309,$Q$22:$Q338,$O$9)-SUMIFS('SEGUIMIENTO DE INVENTARIO'!$L$21:$L611,'SEGUIMIENTO DE INVENTARIO'!$C$21:$C611,C309)))</f>
        <v/>
      </c>
      <c r="M309" s="120"/>
      <c r="N309" s="154" t="str">
        <f t="shared" si="10"/>
        <v xml:space="preserve"> </v>
      </c>
      <c r="O309" s="153" t="str">
        <f t="shared" si="11"/>
        <v xml:space="preserve"> </v>
      </c>
      <c r="P309" s="121"/>
      <c r="Q309" s="122"/>
      <c r="R309" s="194" t="str">
        <f ca="1"/>
        <v/>
      </c>
      <c r="S309" s="123"/>
    </row>
    <row r="310" spans="2:19" ht="18" customHeight="1">
      <c r="B310" s="118">
        <v>289</v>
      </c>
      <c r="C310" s="260"/>
      <c r="D310" s="260"/>
      <c r="E310" s="260"/>
      <c r="F310" s="260"/>
      <c r="G310" s="260"/>
      <c r="H310" s="260"/>
      <c r="I310" s="260"/>
      <c r="J310" s="122"/>
      <c r="K310" s="122"/>
      <c r="L310" s="152" t="str">
        <f>IF(ISBLANK(C310),"",IF(Q310=$O$9,SUMIFS('LISTA DE INVENTARIO'!$K$22:$K339,'LISTA DE INVENTARIO'!$C$22:$C339,C310,$Q$22:$Q339,$O$9)-SUMIFS('SEGUIMIENTO DE INVENTARIO'!$L$21:$L612,'SEGUIMIENTO DE INVENTARIO'!$C$21:$C612,C310),SUMIFS('LISTA DE INVENTARIO'!$K$22:$K339,'LISTA DE INVENTARIO'!$C$22:$C339,C310,$Q$22:$Q339,$O$9)-SUMIFS('SEGUIMIENTO DE INVENTARIO'!$L$21:$L612,'SEGUIMIENTO DE INVENTARIO'!$C$21:$C612,C310)))</f>
        <v/>
      </c>
      <c r="M310" s="120"/>
      <c r="N310" s="154" t="str">
        <f t="shared" si="10"/>
        <v xml:space="preserve"> </v>
      </c>
      <c r="O310" s="153" t="str">
        <f t="shared" si="11"/>
        <v xml:space="preserve"> </v>
      </c>
      <c r="P310" s="121"/>
      <c r="Q310" s="122"/>
      <c r="R310" s="194" t="str">
        <f ca="1"/>
        <v/>
      </c>
      <c r="S310" s="123"/>
    </row>
    <row r="311" spans="2:19" ht="18" customHeight="1">
      <c r="B311" s="118">
        <v>290</v>
      </c>
      <c r="C311" s="260"/>
      <c r="D311" s="260"/>
      <c r="E311" s="260"/>
      <c r="F311" s="260"/>
      <c r="G311" s="260"/>
      <c r="H311" s="260"/>
      <c r="I311" s="260"/>
      <c r="J311" s="122"/>
      <c r="K311" s="122"/>
      <c r="L311" s="152" t="str">
        <f>IF(ISBLANK(C311),"",IF(Q311=$O$9,SUMIFS('LISTA DE INVENTARIO'!$K$22:$K340,'LISTA DE INVENTARIO'!$C$22:$C340,C311,$Q$22:$Q340,$O$9)-SUMIFS('SEGUIMIENTO DE INVENTARIO'!$L$21:$L613,'SEGUIMIENTO DE INVENTARIO'!$C$21:$C613,C311),SUMIFS('LISTA DE INVENTARIO'!$K$22:$K340,'LISTA DE INVENTARIO'!$C$22:$C340,C311,$Q$22:$Q340,$O$9)-SUMIFS('SEGUIMIENTO DE INVENTARIO'!$L$21:$L613,'SEGUIMIENTO DE INVENTARIO'!$C$21:$C613,C311)))</f>
        <v/>
      </c>
      <c r="M311" s="120"/>
      <c r="N311" s="154" t="str">
        <f t="shared" si="10"/>
        <v xml:space="preserve"> </v>
      </c>
      <c r="O311" s="153" t="str">
        <f t="shared" si="11"/>
        <v xml:space="preserve"> </v>
      </c>
      <c r="P311" s="121"/>
      <c r="Q311" s="122"/>
      <c r="R311" s="194" t="str">
        <f ca="1"/>
        <v/>
      </c>
      <c r="S311" s="123"/>
    </row>
    <row r="312" spans="2:19" ht="18" customHeight="1">
      <c r="B312" s="118">
        <v>291</v>
      </c>
      <c r="C312" s="260"/>
      <c r="D312" s="260"/>
      <c r="E312" s="260"/>
      <c r="F312" s="260"/>
      <c r="G312" s="260"/>
      <c r="H312" s="260"/>
      <c r="I312" s="260"/>
      <c r="J312" s="122"/>
      <c r="K312" s="122"/>
      <c r="L312" s="152" t="str">
        <f>IF(ISBLANK(C312),"",IF(Q312=$O$9,SUMIFS('LISTA DE INVENTARIO'!$K$22:$K341,'LISTA DE INVENTARIO'!$C$22:$C341,C312,$Q$22:$Q341,$O$9)-SUMIFS('SEGUIMIENTO DE INVENTARIO'!$L$21:$L614,'SEGUIMIENTO DE INVENTARIO'!$C$21:$C614,C312),SUMIFS('LISTA DE INVENTARIO'!$K$22:$K341,'LISTA DE INVENTARIO'!$C$22:$C341,C312,$Q$22:$Q341,$O$9)-SUMIFS('SEGUIMIENTO DE INVENTARIO'!$L$21:$L614,'SEGUIMIENTO DE INVENTARIO'!$C$21:$C614,C312)))</f>
        <v/>
      </c>
      <c r="M312" s="120"/>
      <c r="N312" s="154" t="str">
        <f t="shared" si="10"/>
        <v xml:space="preserve"> </v>
      </c>
      <c r="O312" s="153" t="str">
        <f t="shared" si="11"/>
        <v xml:space="preserve"> </v>
      </c>
      <c r="P312" s="121"/>
      <c r="Q312" s="122"/>
      <c r="R312" s="194" t="str">
        <f ca="1"/>
        <v/>
      </c>
      <c r="S312" s="123"/>
    </row>
    <row r="313" spans="2:19" ht="18" customHeight="1">
      <c r="B313" s="118">
        <v>292</v>
      </c>
      <c r="C313" s="260"/>
      <c r="D313" s="260"/>
      <c r="E313" s="260"/>
      <c r="F313" s="260"/>
      <c r="G313" s="260"/>
      <c r="H313" s="260"/>
      <c r="I313" s="260"/>
      <c r="J313" s="122"/>
      <c r="K313" s="122"/>
      <c r="L313" s="152" t="str">
        <f>IF(ISBLANK(C313),"",IF(Q313=$O$9,SUMIFS('LISTA DE INVENTARIO'!$K$22:$K342,'LISTA DE INVENTARIO'!$C$22:$C342,C313,$Q$22:$Q342,$O$9)-SUMIFS('SEGUIMIENTO DE INVENTARIO'!$L$21:$L615,'SEGUIMIENTO DE INVENTARIO'!$C$21:$C615,C313),SUMIFS('LISTA DE INVENTARIO'!$K$22:$K342,'LISTA DE INVENTARIO'!$C$22:$C342,C313,$Q$22:$Q342,$O$9)-SUMIFS('SEGUIMIENTO DE INVENTARIO'!$L$21:$L615,'SEGUIMIENTO DE INVENTARIO'!$C$21:$C615,C313)))</f>
        <v/>
      </c>
      <c r="M313" s="120"/>
      <c r="N313" s="154" t="str">
        <f t="shared" si="10"/>
        <v xml:space="preserve"> </v>
      </c>
      <c r="O313" s="153" t="str">
        <f t="shared" si="11"/>
        <v xml:space="preserve"> </v>
      </c>
      <c r="P313" s="121"/>
      <c r="Q313" s="122"/>
      <c r="R313" s="194" t="str">
        <f ca="1"/>
        <v/>
      </c>
      <c r="S313" s="123"/>
    </row>
    <row r="314" spans="2:19" ht="18" customHeight="1">
      <c r="B314" s="118">
        <v>293</v>
      </c>
      <c r="C314" s="260"/>
      <c r="D314" s="260"/>
      <c r="E314" s="260"/>
      <c r="F314" s="260"/>
      <c r="G314" s="260"/>
      <c r="H314" s="260"/>
      <c r="I314" s="260"/>
      <c r="J314" s="122"/>
      <c r="K314" s="122"/>
      <c r="L314" s="152" t="str">
        <f>IF(ISBLANK(C314),"",IF(Q314=$O$9,SUMIFS('LISTA DE INVENTARIO'!$K$22:$K343,'LISTA DE INVENTARIO'!$C$22:$C343,C314,$Q$22:$Q343,$O$9)-SUMIFS('SEGUIMIENTO DE INVENTARIO'!$L$21:$L616,'SEGUIMIENTO DE INVENTARIO'!$C$21:$C616,C314),SUMIFS('LISTA DE INVENTARIO'!$K$22:$K343,'LISTA DE INVENTARIO'!$C$22:$C343,C314,$Q$22:$Q343,$O$9)-SUMIFS('SEGUIMIENTO DE INVENTARIO'!$L$21:$L616,'SEGUIMIENTO DE INVENTARIO'!$C$21:$C616,C314)))</f>
        <v/>
      </c>
      <c r="M314" s="120"/>
      <c r="N314" s="154" t="str">
        <f t="shared" si="10"/>
        <v xml:space="preserve"> </v>
      </c>
      <c r="O314" s="153" t="str">
        <f t="shared" si="11"/>
        <v xml:space="preserve"> </v>
      </c>
      <c r="P314" s="121"/>
      <c r="Q314" s="122"/>
      <c r="R314" s="194" t="str">
        <f ca="1"/>
        <v/>
      </c>
      <c r="S314" s="123"/>
    </row>
    <row r="315" spans="2:19" ht="18" customHeight="1">
      <c r="B315" s="118">
        <v>294</v>
      </c>
      <c r="C315" s="260"/>
      <c r="D315" s="260"/>
      <c r="E315" s="260"/>
      <c r="F315" s="260"/>
      <c r="G315" s="260"/>
      <c r="H315" s="260"/>
      <c r="I315" s="260"/>
      <c r="J315" s="122"/>
      <c r="K315" s="122"/>
      <c r="L315" s="152" t="str">
        <f>IF(ISBLANK(C315),"",IF(Q315=$O$9,SUMIFS('LISTA DE INVENTARIO'!$K$22:$K344,'LISTA DE INVENTARIO'!$C$22:$C344,C315,$Q$22:$Q344,$O$9)-SUMIFS('SEGUIMIENTO DE INVENTARIO'!$L$21:$L617,'SEGUIMIENTO DE INVENTARIO'!$C$21:$C617,C315),SUMIFS('LISTA DE INVENTARIO'!$K$22:$K344,'LISTA DE INVENTARIO'!$C$22:$C344,C315,$Q$22:$Q344,$O$9)-SUMIFS('SEGUIMIENTO DE INVENTARIO'!$L$21:$L617,'SEGUIMIENTO DE INVENTARIO'!$C$21:$C617,C315)))</f>
        <v/>
      </c>
      <c r="M315" s="120"/>
      <c r="N315" s="154" t="str">
        <f t="shared" si="10"/>
        <v xml:space="preserve"> </v>
      </c>
      <c r="O315" s="153" t="str">
        <f t="shared" si="11"/>
        <v xml:space="preserve"> </v>
      </c>
      <c r="P315" s="121"/>
      <c r="Q315" s="122"/>
      <c r="R315" s="194" t="str">
        <f ca="1"/>
        <v/>
      </c>
      <c r="S315" s="123"/>
    </row>
    <row r="316" spans="2:19" ht="18" customHeight="1">
      <c r="B316" s="118">
        <v>295</v>
      </c>
      <c r="C316" s="260"/>
      <c r="D316" s="260"/>
      <c r="E316" s="260"/>
      <c r="F316" s="260"/>
      <c r="G316" s="260"/>
      <c r="H316" s="260"/>
      <c r="I316" s="260"/>
      <c r="J316" s="122"/>
      <c r="K316" s="122"/>
      <c r="L316" s="152" t="str">
        <f>IF(ISBLANK(C316),"",IF(Q316=$O$9,SUMIFS('LISTA DE INVENTARIO'!$K$22:$K345,'LISTA DE INVENTARIO'!$C$22:$C345,C316,$Q$22:$Q345,$O$9)-SUMIFS('SEGUIMIENTO DE INVENTARIO'!$L$21:$L618,'SEGUIMIENTO DE INVENTARIO'!$C$21:$C618,C316),SUMIFS('LISTA DE INVENTARIO'!$K$22:$K345,'LISTA DE INVENTARIO'!$C$22:$C345,C316,$Q$22:$Q345,$O$9)-SUMIFS('SEGUIMIENTO DE INVENTARIO'!$L$21:$L618,'SEGUIMIENTO DE INVENTARIO'!$C$21:$C618,C316)))</f>
        <v/>
      </c>
      <c r="M316" s="120"/>
      <c r="N316" s="154" t="str">
        <f t="shared" si="10"/>
        <v xml:space="preserve"> </v>
      </c>
      <c r="O316" s="153" t="str">
        <f t="shared" si="11"/>
        <v xml:space="preserve"> </v>
      </c>
      <c r="P316" s="121"/>
      <c r="Q316" s="122"/>
      <c r="R316" s="194" t="str">
        <f ca="1"/>
        <v/>
      </c>
      <c r="S316" s="123"/>
    </row>
    <row r="317" spans="2:19" ht="18" customHeight="1">
      <c r="B317" s="118">
        <v>296</v>
      </c>
      <c r="C317" s="260"/>
      <c r="D317" s="260"/>
      <c r="E317" s="260"/>
      <c r="F317" s="260"/>
      <c r="G317" s="260"/>
      <c r="H317" s="260"/>
      <c r="I317" s="260"/>
      <c r="J317" s="122"/>
      <c r="K317" s="122"/>
      <c r="L317" s="152" t="str">
        <f>IF(ISBLANK(C317),"",IF(Q317=$O$9,SUMIFS('LISTA DE INVENTARIO'!$K$22:$K346,'LISTA DE INVENTARIO'!$C$22:$C346,C317,$Q$22:$Q346,$O$9)-SUMIFS('SEGUIMIENTO DE INVENTARIO'!$L$21:$L619,'SEGUIMIENTO DE INVENTARIO'!$C$21:$C619,C317),SUMIFS('LISTA DE INVENTARIO'!$K$22:$K346,'LISTA DE INVENTARIO'!$C$22:$C346,C317,$Q$22:$Q346,$O$9)-SUMIFS('SEGUIMIENTO DE INVENTARIO'!$L$21:$L619,'SEGUIMIENTO DE INVENTARIO'!$C$21:$C619,C317)))</f>
        <v/>
      </c>
      <c r="M317" s="120"/>
      <c r="N317" s="154" t="str">
        <f t="shared" si="10"/>
        <v xml:space="preserve"> </v>
      </c>
      <c r="O317" s="153" t="str">
        <f t="shared" si="11"/>
        <v xml:space="preserve"> </v>
      </c>
      <c r="P317" s="121"/>
      <c r="Q317" s="122"/>
      <c r="R317" s="194" t="str">
        <f ca="1"/>
        <v/>
      </c>
      <c r="S317" s="123"/>
    </row>
    <row r="318" spans="2:19" ht="18" customHeight="1">
      <c r="B318" s="118">
        <v>297</v>
      </c>
      <c r="C318" s="260"/>
      <c r="D318" s="260"/>
      <c r="E318" s="260"/>
      <c r="F318" s="260"/>
      <c r="G318" s="260"/>
      <c r="H318" s="260"/>
      <c r="I318" s="260"/>
      <c r="J318" s="122"/>
      <c r="K318" s="122"/>
      <c r="L318" s="152" t="str">
        <f>IF(ISBLANK(C318),"",IF(Q318=$O$9,SUMIFS('LISTA DE INVENTARIO'!$K$22:$K347,'LISTA DE INVENTARIO'!$C$22:$C347,C318,$Q$22:$Q347,$O$9)-SUMIFS('SEGUIMIENTO DE INVENTARIO'!$L$21:$L620,'SEGUIMIENTO DE INVENTARIO'!$C$21:$C620,C318),SUMIFS('LISTA DE INVENTARIO'!$K$22:$K347,'LISTA DE INVENTARIO'!$C$22:$C347,C318,$Q$22:$Q347,$O$9)-SUMIFS('SEGUIMIENTO DE INVENTARIO'!$L$21:$L620,'SEGUIMIENTO DE INVENTARIO'!$C$21:$C620,C318)))</f>
        <v/>
      </c>
      <c r="M318" s="120"/>
      <c r="N318" s="154" t="str">
        <f t="shared" si="10"/>
        <v xml:space="preserve"> </v>
      </c>
      <c r="O318" s="153" t="str">
        <f t="shared" si="11"/>
        <v xml:space="preserve"> </v>
      </c>
      <c r="P318" s="121"/>
      <c r="Q318" s="122"/>
      <c r="R318" s="194" t="str">
        <f ca="1"/>
        <v/>
      </c>
      <c r="S318" s="123"/>
    </row>
    <row r="319" spans="2:19" ht="18" customHeight="1">
      <c r="B319" s="118">
        <v>298</v>
      </c>
      <c r="C319" s="260"/>
      <c r="D319" s="260"/>
      <c r="E319" s="260"/>
      <c r="F319" s="260"/>
      <c r="G319" s="260"/>
      <c r="H319" s="260"/>
      <c r="I319" s="260"/>
      <c r="J319" s="122"/>
      <c r="K319" s="122"/>
      <c r="L319" s="152" t="str">
        <f>IF(ISBLANK(C319),"",IF(Q319=$O$9,SUMIFS('LISTA DE INVENTARIO'!$K$22:$K348,'LISTA DE INVENTARIO'!$C$22:$C348,C319,$Q$22:$Q348,$O$9)-SUMIFS('SEGUIMIENTO DE INVENTARIO'!$L$21:$L621,'SEGUIMIENTO DE INVENTARIO'!$C$21:$C621,C319),SUMIFS('LISTA DE INVENTARIO'!$K$22:$K348,'LISTA DE INVENTARIO'!$C$22:$C348,C319,$Q$22:$Q348,$O$9)-SUMIFS('SEGUIMIENTO DE INVENTARIO'!$L$21:$L621,'SEGUIMIENTO DE INVENTARIO'!$C$21:$C621,C319)))</f>
        <v/>
      </c>
      <c r="M319" s="120"/>
      <c r="N319" s="154" t="str">
        <f t="shared" si="10"/>
        <v xml:space="preserve"> </v>
      </c>
      <c r="O319" s="153" t="str">
        <f t="shared" si="11"/>
        <v xml:space="preserve"> </v>
      </c>
      <c r="P319" s="121"/>
      <c r="Q319" s="122"/>
      <c r="R319" s="194" t="str">
        <f ca="1"/>
        <v/>
      </c>
      <c r="S319" s="123"/>
    </row>
    <row r="320" spans="2:19" ht="18" customHeight="1">
      <c r="B320" s="118">
        <v>299</v>
      </c>
      <c r="C320" s="260"/>
      <c r="D320" s="260"/>
      <c r="E320" s="260"/>
      <c r="F320" s="260"/>
      <c r="G320" s="260"/>
      <c r="H320" s="260"/>
      <c r="I320" s="260"/>
      <c r="J320" s="122"/>
      <c r="K320" s="122"/>
      <c r="L320" s="152" t="str">
        <f>IF(ISBLANK(C320),"",IF(Q320=$O$9,SUMIFS('LISTA DE INVENTARIO'!$K$22:$K349,'LISTA DE INVENTARIO'!$C$22:$C349,C320,$Q$22:$Q349,$O$9)-SUMIFS('SEGUIMIENTO DE INVENTARIO'!$L$21:$L622,'SEGUIMIENTO DE INVENTARIO'!$C$21:$C622,C320),SUMIFS('LISTA DE INVENTARIO'!$K$22:$K349,'LISTA DE INVENTARIO'!$C$22:$C349,C320,$Q$22:$Q349,$O$9)-SUMIFS('SEGUIMIENTO DE INVENTARIO'!$L$21:$L622,'SEGUIMIENTO DE INVENTARIO'!$C$21:$C622,C320)))</f>
        <v/>
      </c>
      <c r="M320" s="120"/>
      <c r="N320" s="154" t="str">
        <f t="shared" si="10"/>
        <v xml:space="preserve"> </v>
      </c>
      <c r="O320" s="153" t="str">
        <f t="shared" si="11"/>
        <v xml:space="preserve"> </v>
      </c>
      <c r="P320" s="121"/>
      <c r="Q320" s="122"/>
      <c r="R320" s="194" t="str">
        <f ca="1"/>
        <v/>
      </c>
      <c r="S320" s="123"/>
    </row>
    <row r="321" spans="2:19" ht="18" customHeight="1">
      <c r="B321" s="118">
        <v>300</v>
      </c>
      <c r="C321" s="260"/>
      <c r="D321" s="260"/>
      <c r="E321" s="260"/>
      <c r="F321" s="260"/>
      <c r="G321" s="260"/>
      <c r="H321" s="260"/>
      <c r="I321" s="260"/>
      <c r="J321" s="122"/>
      <c r="K321" s="122"/>
      <c r="L321" s="152" t="str">
        <f>IF(ISBLANK(C321),"",IF(Q321=$O$9,SUMIFS('LISTA DE INVENTARIO'!$K$22:$K350,'LISTA DE INVENTARIO'!$C$22:$C350,C321,$Q$22:$Q350,$O$9)-SUMIFS('SEGUIMIENTO DE INVENTARIO'!$L$21:$L623,'SEGUIMIENTO DE INVENTARIO'!$C$21:$C623,C321),SUMIFS('LISTA DE INVENTARIO'!$K$22:$K350,'LISTA DE INVENTARIO'!$C$22:$C350,C321,$Q$22:$Q350,$O$9)-SUMIFS('SEGUIMIENTO DE INVENTARIO'!$L$21:$L623,'SEGUIMIENTO DE INVENTARIO'!$C$21:$C623,C321)))</f>
        <v/>
      </c>
      <c r="M321" s="120"/>
      <c r="N321" s="154" t="str">
        <f t="shared" si="10"/>
        <v xml:space="preserve"> </v>
      </c>
      <c r="O321" s="153" t="str">
        <f t="shared" si="11"/>
        <v xml:space="preserve"> </v>
      </c>
      <c r="P321" s="121"/>
      <c r="Q321" s="122"/>
      <c r="R321" s="194" t="str">
        <f ca="1"/>
        <v/>
      </c>
      <c r="S321" s="123"/>
    </row>
    <row r="322" spans="2:19"/>
  </sheetData>
  <dataConsolidate/>
  <mergeCells count="316">
    <mergeCell ref="Q13:R13"/>
    <mergeCell ref="K14:L14"/>
    <mergeCell ref="C122:I122"/>
    <mergeCell ref="C17:F17"/>
    <mergeCell ref="C121:I121"/>
    <mergeCell ref="C101:I101"/>
    <mergeCell ref="C102:I102"/>
    <mergeCell ref="C103:I103"/>
    <mergeCell ref="C92:I92"/>
    <mergeCell ref="C93:I93"/>
    <mergeCell ref="C94:I94"/>
    <mergeCell ref="C95:I95"/>
    <mergeCell ref="C96:I96"/>
    <mergeCell ref="C97:I97"/>
    <mergeCell ref="C86:I86"/>
    <mergeCell ref="C87:I87"/>
    <mergeCell ref="C88:I88"/>
    <mergeCell ref="C89:I89"/>
    <mergeCell ref="C104:I104"/>
    <mergeCell ref="C105:I105"/>
    <mergeCell ref="C106:I106"/>
    <mergeCell ref="C107:I107"/>
    <mergeCell ref="C108:I108"/>
    <mergeCell ref="C109:I109"/>
    <mergeCell ref="C98:I98"/>
    <mergeCell ref="C99:I99"/>
    <mergeCell ref="C100:I100"/>
    <mergeCell ref="C116:I116"/>
    <mergeCell ref="C117:I117"/>
    <mergeCell ref="C118:I118"/>
    <mergeCell ref="C119:I119"/>
    <mergeCell ref="C120:I120"/>
    <mergeCell ref="C110:I110"/>
    <mergeCell ref="C111:I111"/>
    <mergeCell ref="C112:I112"/>
    <mergeCell ref="C113:I113"/>
    <mergeCell ref="C114:I114"/>
    <mergeCell ref="C115:I115"/>
    <mergeCell ref="C90:I90"/>
    <mergeCell ref="C91:I91"/>
    <mergeCell ref="C80:I80"/>
    <mergeCell ref="C81:I81"/>
    <mergeCell ref="C82:I82"/>
    <mergeCell ref="C83:I83"/>
    <mergeCell ref="C84:I84"/>
    <mergeCell ref="C85:I85"/>
    <mergeCell ref="C74:I74"/>
    <mergeCell ref="C75:I75"/>
    <mergeCell ref="C76:I76"/>
    <mergeCell ref="C77:I77"/>
    <mergeCell ref="C78:I78"/>
    <mergeCell ref="C79:I79"/>
    <mergeCell ref="C68:I68"/>
    <mergeCell ref="C69:I69"/>
    <mergeCell ref="C70:I70"/>
    <mergeCell ref="C71:I71"/>
    <mergeCell ref="C72:I72"/>
    <mergeCell ref="C73:I73"/>
    <mergeCell ref="C62:I62"/>
    <mergeCell ref="C63:I63"/>
    <mergeCell ref="C64:I64"/>
    <mergeCell ref="C65:I65"/>
    <mergeCell ref="C66:I66"/>
    <mergeCell ref="C67:I67"/>
    <mergeCell ref="C56:I56"/>
    <mergeCell ref="C57:I57"/>
    <mergeCell ref="C58:I58"/>
    <mergeCell ref="C59:I59"/>
    <mergeCell ref="C60:I60"/>
    <mergeCell ref="C61:I61"/>
    <mergeCell ref="C50:I50"/>
    <mergeCell ref="C51:I51"/>
    <mergeCell ref="C52:I52"/>
    <mergeCell ref="C53:I53"/>
    <mergeCell ref="C54:I54"/>
    <mergeCell ref="C55:I55"/>
    <mergeCell ref="C44:I44"/>
    <mergeCell ref="C45:I45"/>
    <mergeCell ref="C46:I46"/>
    <mergeCell ref="C47:I47"/>
    <mergeCell ref="C48:I48"/>
    <mergeCell ref="C49:I49"/>
    <mergeCell ref="C38:I38"/>
    <mergeCell ref="C39:I39"/>
    <mergeCell ref="C40:I40"/>
    <mergeCell ref="C41:I41"/>
    <mergeCell ref="C42:I42"/>
    <mergeCell ref="C43:I43"/>
    <mergeCell ref="C33:I33"/>
    <mergeCell ref="C34:I34"/>
    <mergeCell ref="C35:I35"/>
    <mergeCell ref="C36:I36"/>
    <mergeCell ref="C37:I37"/>
    <mergeCell ref="C26:I26"/>
    <mergeCell ref="C27:I27"/>
    <mergeCell ref="C28:I28"/>
    <mergeCell ref="C29:I29"/>
    <mergeCell ref="C30:I30"/>
    <mergeCell ref="C31:I31"/>
    <mergeCell ref="O9:P9"/>
    <mergeCell ref="M13:N13"/>
    <mergeCell ref="O13:P13"/>
    <mergeCell ref="O14:P14"/>
    <mergeCell ref="M14:N14"/>
    <mergeCell ref="K8:P8"/>
    <mergeCell ref="K9:L9"/>
    <mergeCell ref="K13:L13"/>
    <mergeCell ref="C32:I32"/>
    <mergeCell ref="B4:C4"/>
    <mergeCell ref="B5:C5"/>
    <mergeCell ref="B8:I8"/>
    <mergeCell ref="C21:I21"/>
    <mergeCell ref="C22:I22"/>
    <mergeCell ref="C23:I23"/>
    <mergeCell ref="C24:I24"/>
    <mergeCell ref="C25:I25"/>
    <mergeCell ref="M9:N9"/>
    <mergeCell ref="C123:I123"/>
    <mergeCell ref="C124:I124"/>
    <mergeCell ref="C125:I125"/>
    <mergeCell ref="C126:I126"/>
    <mergeCell ref="C127:I127"/>
    <mergeCell ref="C128:I128"/>
    <mergeCell ref="C129:I129"/>
    <mergeCell ref="C130:I130"/>
    <mergeCell ref="C131:I131"/>
    <mergeCell ref="C132:I132"/>
    <mergeCell ref="C133:I133"/>
    <mergeCell ref="C134:I134"/>
    <mergeCell ref="C135:I135"/>
    <mergeCell ref="C136:I136"/>
    <mergeCell ref="C137:I137"/>
    <mergeCell ref="C138:I138"/>
    <mergeCell ref="C139:I139"/>
    <mergeCell ref="C140:I140"/>
    <mergeCell ref="C141:I141"/>
    <mergeCell ref="C142:I142"/>
    <mergeCell ref="C143:I143"/>
    <mergeCell ref="C144:I144"/>
    <mergeCell ref="C145:I145"/>
    <mergeCell ref="C146:I146"/>
    <mergeCell ref="C147:I147"/>
    <mergeCell ref="C148:I148"/>
    <mergeCell ref="C149:I149"/>
    <mergeCell ref="C150:I150"/>
    <mergeCell ref="C151:I151"/>
    <mergeCell ref="C152:I152"/>
    <mergeCell ref="C153:I153"/>
    <mergeCell ref="C154:I154"/>
    <mergeCell ref="C155:I155"/>
    <mergeCell ref="C156:I156"/>
    <mergeCell ref="C157:I157"/>
    <mergeCell ref="C158:I158"/>
    <mergeCell ref="C159:I159"/>
    <mergeCell ref="C160:I160"/>
    <mergeCell ref="C161:I161"/>
    <mergeCell ref="C162:I162"/>
    <mergeCell ref="C163:I163"/>
    <mergeCell ref="C164:I164"/>
    <mergeCell ref="C165:I165"/>
    <mergeCell ref="C166:I166"/>
    <mergeCell ref="C167:I167"/>
    <mergeCell ref="C168:I168"/>
    <mergeCell ref="C169:I169"/>
    <mergeCell ref="C170:I170"/>
    <mergeCell ref="C171:I171"/>
    <mergeCell ref="C172:I172"/>
    <mergeCell ref="C173:I173"/>
    <mergeCell ref="C174:I174"/>
    <mergeCell ref="C175:I175"/>
    <mergeCell ref="C176:I176"/>
    <mergeCell ref="C177:I177"/>
    <mergeCell ref="C178:I178"/>
    <mergeCell ref="C179:I179"/>
    <mergeCell ref="C180:I180"/>
    <mergeCell ref="C181:I181"/>
    <mergeCell ref="C182:I182"/>
    <mergeCell ref="C183:I183"/>
    <mergeCell ref="C184:I184"/>
    <mergeCell ref="C185:I185"/>
    <mergeCell ref="C186:I186"/>
    <mergeCell ref="C187:I187"/>
    <mergeCell ref="C188:I188"/>
    <mergeCell ref="C189:I189"/>
    <mergeCell ref="C190:I190"/>
    <mergeCell ref="C191:I191"/>
    <mergeCell ref="C192:I192"/>
    <mergeCell ref="C193:I193"/>
    <mergeCell ref="C194:I194"/>
    <mergeCell ref="C195:I195"/>
    <mergeCell ref="C196:I196"/>
    <mergeCell ref="C197:I197"/>
    <mergeCell ref="C198:I198"/>
    <mergeCell ref="C199:I199"/>
    <mergeCell ref="C200:I200"/>
    <mergeCell ref="C201:I201"/>
    <mergeCell ref="C202:I202"/>
    <mergeCell ref="C203:I203"/>
    <mergeCell ref="C204:I204"/>
    <mergeCell ref="C205:I205"/>
    <mergeCell ref="C206:I206"/>
    <mergeCell ref="C207:I207"/>
    <mergeCell ref="C208:I208"/>
    <mergeCell ref="C209:I209"/>
    <mergeCell ref="C210:I210"/>
    <mergeCell ref="C211:I211"/>
    <mergeCell ref="C212:I212"/>
    <mergeCell ref="C213:I213"/>
    <mergeCell ref="C214:I214"/>
    <mergeCell ref="C215:I215"/>
    <mergeCell ref="C216:I216"/>
    <mergeCell ref="C217:I217"/>
    <mergeCell ref="C218:I218"/>
    <mergeCell ref="C219:I219"/>
    <mergeCell ref="C220:I220"/>
    <mergeCell ref="C221:I221"/>
    <mergeCell ref="C222:I222"/>
    <mergeCell ref="C223:I223"/>
    <mergeCell ref="C224:I224"/>
    <mergeCell ref="C225:I225"/>
    <mergeCell ref="C226:I226"/>
    <mergeCell ref="C227:I227"/>
    <mergeCell ref="C228:I228"/>
    <mergeCell ref="C229:I229"/>
    <mergeCell ref="C230:I230"/>
    <mergeCell ref="C231:I231"/>
    <mergeCell ref="C232:I232"/>
    <mergeCell ref="C233:I233"/>
    <mergeCell ref="C234:I234"/>
    <mergeCell ref="C235:I235"/>
    <mergeCell ref="C236:I236"/>
    <mergeCell ref="C237:I237"/>
    <mergeCell ref="C238:I238"/>
    <mergeCell ref="C239:I239"/>
    <mergeCell ref="C240:I240"/>
    <mergeCell ref="C241:I241"/>
    <mergeCell ref="C242:I242"/>
    <mergeCell ref="C243:I243"/>
    <mergeCell ref="C244:I244"/>
    <mergeCell ref="C245:I245"/>
    <mergeCell ref="C246:I246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C256:I256"/>
    <mergeCell ref="C257:I257"/>
    <mergeCell ref="C258:I258"/>
    <mergeCell ref="C259:I259"/>
    <mergeCell ref="C260:I260"/>
    <mergeCell ref="C261:I261"/>
    <mergeCell ref="C262:I262"/>
    <mergeCell ref="C263:I263"/>
    <mergeCell ref="C264:I264"/>
    <mergeCell ref="C265:I265"/>
    <mergeCell ref="C266:I266"/>
    <mergeCell ref="C267:I267"/>
    <mergeCell ref="C268:I268"/>
    <mergeCell ref="C269:I269"/>
    <mergeCell ref="C270:I270"/>
    <mergeCell ref="C271:I271"/>
    <mergeCell ref="C272:I272"/>
    <mergeCell ref="C273:I273"/>
    <mergeCell ref="C274:I274"/>
    <mergeCell ref="C275:I275"/>
    <mergeCell ref="C276:I276"/>
    <mergeCell ref="C277:I277"/>
    <mergeCell ref="C278:I278"/>
    <mergeCell ref="C279:I279"/>
    <mergeCell ref="C280:I280"/>
    <mergeCell ref="C281:I281"/>
    <mergeCell ref="C282:I282"/>
    <mergeCell ref="C283:I283"/>
    <mergeCell ref="C284:I284"/>
    <mergeCell ref="C285:I285"/>
    <mergeCell ref="C286:I286"/>
    <mergeCell ref="C287:I287"/>
    <mergeCell ref="C288:I288"/>
    <mergeCell ref="C289:I289"/>
    <mergeCell ref="C290:I290"/>
    <mergeCell ref="C291:I291"/>
    <mergeCell ref="C292:I292"/>
    <mergeCell ref="C293:I293"/>
    <mergeCell ref="C294:I294"/>
    <mergeCell ref="C295:I295"/>
    <mergeCell ref="C296:I296"/>
    <mergeCell ref="C297:I297"/>
    <mergeCell ref="C298:I298"/>
    <mergeCell ref="C299:I299"/>
    <mergeCell ref="C300:I300"/>
    <mergeCell ref="C301:I301"/>
    <mergeCell ref="C302:I302"/>
    <mergeCell ref="C303:I303"/>
    <mergeCell ref="C304:I304"/>
    <mergeCell ref="C305:I305"/>
    <mergeCell ref="C306:I306"/>
    <mergeCell ref="C307:I307"/>
    <mergeCell ref="C308:I308"/>
    <mergeCell ref="C309:I309"/>
    <mergeCell ref="C310:I310"/>
    <mergeCell ref="C311:I311"/>
    <mergeCell ref="C321:I321"/>
    <mergeCell ref="C312:I312"/>
    <mergeCell ref="C313:I313"/>
    <mergeCell ref="C314:I314"/>
    <mergeCell ref="C315:I315"/>
    <mergeCell ref="C316:I316"/>
    <mergeCell ref="C317:I317"/>
    <mergeCell ref="C318:I318"/>
    <mergeCell ref="C319:I319"/>
    <mergeCell ref="C320:I320"/>
  </mergeCells>
  <conditionalFormatting sqref="C10:I10">
    <cfRule type="expression" dxfId="17" priority="3">
      <formula>C10=TODAY()</formula>
    </cfRule>
    <cfRule type="expression" dxfId="16" priority="4">
      <formula>MATCH(C10,$P$22:$P122,0)&gt;0</formula>
    </cfRule>
  </conditionalFormatting>
  <conditionalFormatting sqref="C11:I15">
    <cfRule type="expression" dxfId="14" priority="61">
      <formula>C11=TODAY()</formula>
    </cfRule>
    <cfRule type="expression" dxfId="13" priority="62">
      <formula>MATCH(C11,$P$22:$P252,0)&gt;0</formula>
    </cfRule>
  </conditionalFormatting>
  <conditionalFormatting sqref="Q22:Q321">
    <cfRule type="cellIs" dxfId="12" priority="27" operator="equal">
      <formula>$K$9</formula>
    </cfRule>
    <cfRule type="cellIs" dxfId="11" priority="37" stopIfTrue="1" operator="equal">
      <formula>$M$9</formula>
    </cfRule>
  </conditionalFormatting>
  <pageMargins left="0.7" right="0.7" top="0.75" bottom="0.75" header="0.3" footer="0.3"/>
  <pageSetup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99C461FC-C3DE-4327-910F-2EC956E4678E}">
            <xm:f>MONTH(C10)&lt;&gt;'Formulas, No borrar'!$P$6</xm:f>
            <x14:dxf>
              <font>
                <color theme="0" tint="-0.24994659260841701"/>
              </font>
            </x14:dxf>
          </x14:cfRule>
          <xm:sqref>C10:I15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ErrorMessage="1" xr:uid="{614726EB-C6C6-4742-A5D8-C9363D2EBF5B}">
          <x14:formula1>
            <xm:f>Config!$I$11:$I$24</xm:f>
          </x14:formula1>
          <xm:sqref>J22:J321</xm:sqref>
        </x14:dataValidation>
        <x14:dataValidation type="list" allowBlank="1" showErrorMessage="1" xr:uid="{88989C53-5F81-45C4-9464-0F3C75312F6C}">
          <x14:formula1>
            <xm:f>Config!$K$11:$K$16</xm:f>
          </x14:formula1>
          <xm:sqref>Q22:Q321</xm:sqref>
        </x14:dataValidation>
        <x14:dataValidation type="list" allowBlank="1" showErrorMessage="1" xr:uid="{8BBA01E3-F3B1-45F7-82BA-5E43A2AFD45C}">
          <x14:formula1>
            <xm:f>Config!$I$19:$I220</xm:f>
          </x14:formula1>
          <xm:sqref>D248:D251</xm:sqref>
        </x14:dataValidation>
        <x14:dataValidation type="list" allowBlank="1" showErrorMessage="1" xr:uid="{8E551690-0740-4D20-92BF-B7A71E32FE27}">
          <x14:formula1>
            <xm:f>Config!$I$19:$I220</xm:f>
          </x14:formula1>
          <xm:sqref>D244:D247</xm:sqref>
        </x14:dataValidation>
        <x14:dataValidation type="list" allowBlank="1" showErrorMessage="1" xr:uid="{CB3DEFEF-4B8E-47C3-A432-181B727E369A}">
          <x14:formula1>
            <xm:f>Config!$I$19:$I220</xm:f>
          </x14:formula1>
          <xm:sqref>D232:D243</xm:sqref>
        </x14:dataValidation>
        <x14:dataValidation type="list" allowBlank="1" showErrorMessage="1" xr:uid="{89DE008D-B0A0-4469-9F40-C60FEBE32045}">
          <x14:formula1>
            <xm:f>Config!$I$19:$I220</xm:f>
          </x14:formula1>
          <xm:sqref>D220:D231</xm:sqref>
        </x14:dataValidation>
        <x14:dataValidation type="list" allowBlank="1" showErrorMessage="1" xr:uid="{35375B67-4669-4D0B-B3D5-569A151BD191}">
          <x14:formula1>
            <xm:f>Config!$I$19:$I220</xm:f>
          </x14:formula1>
          <xm:sqref>D191:D195 D189 D197:D201 D203:D211 D213:D219</xm:sqref>
        </x14:dataValidation>
        <x14:dataValidation type="list" allowBlank="1" showErrorMessage="1" xr:uid="{6D4E798D-0C71-430A-8E0F-8A72E26C0C9F}">
          <x14:formula1>
            <xm:f>Config!$I$19:$I133</xm:f>
          </x14:formula1>
          <xm:sqref>D40:D157</xm:sqref>
        </x14:dataValidation>
        <x14:dataValidation type="list" allowBlank="1" showErrorMessage="1" xr:uid="{B45B6CF1-8D7F-43EF-9DC2-83DE45DA268B}">
          <x14:formula1>
            <xm:f>Config!$I$19:$I220</xm:f>
          </x14:formula1>
          <xm:sqref>D158:D188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27988"/>
  <sheetViews>
    <sheetView showGridLines="0" topLeftCell="A190" zoomScale="70" zoomScaleNormal="70" workbookViewId="0">
      <selection activeCell="T306" sqref="T306"/>
    </sheetView>
  </sheetViews>
  <sheetFormatPr baseColWidth="10" defaultColWidth="0" defaultRowHeight="0" customHeight="1" zeroHeight="1"/>
  <cols>
    <col min="1" max="1" width="1.7109375" style="34" customWidth="1"/>
    <col min="2" max="2" width="8.28515625" style="34" customWidth="1"/>
    <col min="3" max="3" width="6.7109375" style="34" bestFit="1" customWidth="1"/>
    <col min="4" max="9" width="5.28515625" style="34" customWidth="1"/>
    <col min="10" max="10" width="19" style="34" bestFit="1" customWidth="1"/>
    <col min="11" max="11" width="17.7109375" style="39" customWidth="1"/>
    <col min="12" max="13" width="17.7109375" style="34" customWidth="1"/>
    <col min="14" max="14" width="17.7109375" style="39" customWidth="1"/>
    <col min="15" max="17" width="17.7109375" style="34" customWidth="1"/>
    <col min="18" max="18" width="17.7109375" style="39" customWidth="1"/>
    <col min="19" max="19" width="17.7109375" style="34" customWidth="1"/>
    <col min="20" max="20" width="11.85546875" style="34" bestFit="1" customWidth="1"/>
    <col min="21" max="21" width="48.28515625" style="214" customWidth="1"/>
    <col min="22" max="23" width="12.7109375" style="34" customWidth="1"/>
    <col min="24" max="24" width="0" style="34" hidden="1" customWidth="1"/>
    <col min="25" max="16384" width="12.7109375" style="34" hidden="1"/>
  </cols>
  <sheetData>
    <row r="1" spans="1:21" ht="12.75" hidden="1">
      <c r="A1" s="27"/>
      <c r="B1" s="28"/>
      <c r="C1" s="28"/>
      <c r="D1" s="28"/>
      <c r="E1" s="28"/>
      <c r="F1" s="28"/>
      <c r="G1" s="28"/>
      <c r="H1" s="28"/>
      <c r="I1" s="28"/>
      <c r="J1" s="28"/>
      <c r="K1" s="99"/>
      <c r="L1" s="39"/>
      <c r="U1" s="39"/>
    </row>
    <row r="2" spans="1:21" ht="35.25">
      <c r="A2" s="29"/>
      <c r="B2" s="30" t="s">
        <v>77</v>
      </c>
      <c r="C2" s="30"/>
      <c r="D2" s="30"/>
      <c r="E2" s="30"/>
      <c r="F2" s="30"/>
      <c r="G2" s="30"/>
      <c r="H2" s="30"/>
      <c r="I2" s="30"/>
      <c r="J2" s="30"/>
      <c r="K2" s="100"/>
      <c r="L2" s="100"/>
      <c r="M2" s="30"/>
      <c r="N2" s="100"/>
      <c r="O2" s="30"/>
      <c r="P2" s="30"/>
      <c r="Q2" s="30"/>
      <c r="R2" s="30"/>
      <c r="S2" s="30"/>
      <c r="T2" s="30"/>
      <c r="U2" s="100"/>
    </row>
    <row r="3" spans="1:21" ht="12.75">
      <c r="A3" s="31"/>
      <c r="B3" s="157" t="s">
        <v>203</v>
      </c>
      <c r="C3" s="4"/>
      <c r="D3" s="4"/>
      <c r="E3" s="4"/>
      <c r="F3" s="4"/>
      <c r="G3" s="4"/>
      <c r="H3" s="4"/>
      <c r="I3" s="4"/>
      <c r="J3" s="4"/>
      <c r="K3" s="158"/>
      <c r="L3" s="158"/>
      <c r="M3" s="4"/>
      <c r="N3" s="158"/>
      <c r="O3" s="4"/>
      <c r="P3" s="4"/>
      <c r="Q3" s="4"/>
      <c r="R3" s="4"/>
      <c r="S3" s="4"/>
      <c r="T3" s="4"/>
      <c r="U3" s="158"/>
    </row>
    <row r="4" spans="1:21" ht="12.75">
      <c r="A4" s="31"/>
      <c r="B4" s="286"/>
      <c r="C4" s="286"/>
      <c r="D4" s="157" t="s">
        <v>188</v>
      </c>
      <c r="E4" s="147"/>
      <c r="F4" s="157"/>
      <c r="G4" s="157"/>
      <c r="H4" s="157"/>
      <c r="I4" s="157"/>
      <c r="J4" s="147"/>
      <c r="K4" s="147"/>
      <c r="L4" s="147"/>
      <c r="M4" s="147"/>
      <c r="N4" s="147"/>
      <c r="O4" s="4"/>
      <c r="P4" s="4"/>
      <c r="Q4" s="4"/>
      <c r="R4" s="4"/>
      <c r="S4" s="4"/>
      <c r="T4" s="4"/>
      <c r="U4" s="158"/>
    </row>
    <row r="5" spans="1:21" ht="12.75">
      <c r="A5" s="31"/>
      <c r="B5" s="266"/>
      <c r="C5" s="266"/>
      <c r="D5" s="157" t="s">
        <v>204</v>
      </c>
      <c r="E5" s="147"/>
      <c r="F5" s="157"/>
      <c r="G5" s="157"/>
      <c r="H5" s="157"/>
      <c r="I5" s="157"/>
      <c r="J5" s="147"/>
      <c r="K5" s="147"/>
      <c r="L5" s="147"/>
      <c r="M5" s="147"/>
      <c r="N5" s="147"/>
      <c r="O5" s="4"/>
      <c r="P5" s="4"/>
      <c r="Q5" s="4"/>
      <c r="R5" s="4"/>
      <c r="S5" s="4"/>
      <c r="T5" s="4"/>
      <c r="U5" s="158"/>
    </row>
    <row r="6" spans="1:21" ht="12.95" hidden="1" customHeight="1">
      <c r="A6" s="31"/>
      <c r="B6" s="157"/>
      <c r="C6" s="157"/>
      <c r="D6" s="157"/>
      <c r="E6" s="157"/>
      <c r="F6" s="157"/>
      <c r="G6" s="157"/>
      <c r="H6" s="157"/>
      <c r="I6" s="157"/>
      <c r="J6" s="157"/>
      <c r="K6" s="159"/>
      <c r="L6" s="159"/>
      <c r="M6" s="157"/>
      <c r="N6" s="159"/>
      <c r="O6" s="4"/>
      <c r="P6" s="4"/>
      <c r="Q6" s="4"/>
      <c r="R6" s="4"/>
      <c r="S6" s="4"/>
      <c r="T6" s="4"/>
      <c r="U6" s="158"/>
    </row>
    <row r="7" spans="1:21" ht="9" customHeight="1">
      <c r="B7" s="1"/>
      <c r="C7" s="1"/>
      <c r="D7" s="1"/>
      <c r="E7" s="1"/>
      <c r="F7" s="1"/>
      <c r="G7" s="1"/>
      <c r="H7" s="1"/>
      <c r="I7" s="1"/>
      <c r="J7" s="1"/>
      <c r="K7" s="98"/>
      <c r="L7" s="1"/>
      <c r="M7" s="1"/>
      <c r="N7" s="98"/>
      <c r="O7" s="1"/>
      <c r="P7" s="1"/>
      <c r="Q7" s="1"/>
      <c r="R7" s="98"/>
      <c r="S7" s="1"/>
      <c r="T7" s="1"/>
      <c r="U7" s="98"/>
    </row>
    <row r="8" spans="1:21" ht="18.75" customHeight="1">
      <c r="A8" s="127"/>
      <c r="B8" s="295" t="str">
        <f>Config!C11 &amp;" "&amp;Config!C13</f>
        <v>Junio 2023</v>
      </c>
      <c r="C8" s="296"/>
      <c r="D8" s="296"/>
      <c r="E8" s="296"/>
      <c r="F8" s="296"/>
      <c r="G8" s="296"/>
      <c r="H8" s="296"/>
      <c r="I8" s="297"/>
      <c r="J8" s="13"/>
      <c r="K8" s="290" t="s">
        <v>68</v>
      </c>
      <c r="L8" s="291"/>
      <c r="M8" s="291"/>
      <c r="N8" s="291"/>
      <c r="O8" s="291"/>
      <c r="P8" s="291"/>
      <c r="Q8" s="1"/>
      <c r="R8" s="1"/>
      <c r="S8" s="1"/>
      <c r="T8" s="1"/>
      <c r="U8" s="98"/>
    </row>
    <row r="9" spans="1:21" ht="18" customHeight="1">
      <c r="A9" s="129"/>
      <c r="B9" s="160"/>
      <c r="C9" s="161" t="s">
        <v>158</v>
      </c>
      <c r="D9" s="161" t="s">
        <v>165</v>
      </c>
      <c r="E9" s="161" t="s">
        <v>165</v>
      </c>
      <c r="F9" s="161" t="s">
        <v>166</v>
      </c>
      <c r="G9" s="161" t="s">
        <v>167</v>
      </c>
      <c r="H9" s="161" t="s">
        <v>168</v>
      </c>
      <c r="I9" s="161" t="s">
        <v>164</v>
      </c>
      <c r="J9" s="14"/>
      <c r="K9" s="289" t="s">
        <v>49</v>
      </c>
      <c r="L9" s="289"/>
      <c r="M9" s="288" t="s">
        <v>53</v>
      </c>
      <c r="N9" s="289"/>
      <c r="O9" s="288" t="s">
        <v>57</v>
      </c>
      <c r="P9" s="289"/>
      <c r="Q9" s="1"/>
      <c r="R9" s="1"/>
      <c r="S9" s="1"/>
      <c r="T9" s="1"/>
      <c r="U9" s="98"/>
    </row>
    <row r="10" spans="1:21" ht="23.1" customHeight="1">
      <c r="A10" s="129"/>
      <c r="B10" s="162" t="s">
        <v>71</v>
      </c>
      <c r="C10" s="163">
        <f t="array" ref="C10:I15">(DATE(Config!$C$13,'Formulas, No borrar'!$P$6,1)-WEEKDAY(DATE(Config!$C$13,'Formulas, No borrar'!$P$6,1),1)+1)+(COLUMN($C$15:$I$15)-COLUMN($C$15)+1)+((ROW($C$15:$C$20)-ROW($C$15))*7)</f>
        <v>45075</v>
      </c>
      <c r="D10" s="163">
        <v>45076</v>
      </c>
      <c r="E10" s="164">
        <v>45077</v>
      </c>
      <c r="F10" s="164">
        <v>45078</v>
      </c>
      <c r="G10" s="164">
        <v>45079</v>
      </c>
      <c r="H10" s="164">
        <v>45080</v>
      </c>
      <c r="I10" s="164">
        <v>45081</v>
      </c>
      <c r="J10" s="8"/>
      <c r="K10" s="165">
        <f>COUNTIF(N22:N122,K9)</f>
        <v>3</v>
      </c>
      <c r="L10" s="166">
        <f>IFERROR(COUNTIFS(N22:N4207,K9,T22:T4207,FALSE)/COUNTIFS(C22:C4207,"&lt;&gt;",T22:T4207,FALSE),"")</f>
        <v>1</v>
      </c>
      <c r="M10" s="167">
        <f>COUNTIF(N22:N122,M9)</f>
        <v>0</v>
      </c>
      <c r="N10" s="166">
        <f>IFERROR(COUNTIFS(N22:N4207,M9,T22:T4207,FALSE)/COUNTIFS(C22:C4207,"&lt;&gt;",T22:T4207,FALSE),"")</f>
        <v>0</v>
      </c>
      <c r="O10" s="167">
        <f>COUNTIF(N22:N122,O9)</f>
        <v>0</v>
      </c>
      <c r="P10" s="166">
        <f>IFERROR(COUNTIFS(N22:N4207,O9,T22:T4207,FALSE)/COUNTIFS(C22:C4207,"&lt;&gt;",T22:T4207,FALSE),"")</f>
        <v>0</v>
      </c>
      <c r="Q10" s="1"/>
      <c r="R10" s="1"/>
      <c r="S10" s="1"/>
      <c r="T10" s="1"/>
      <c r="U10" s="98"/>
    </row>
    <row r="11" spans="1:21" ht="23.1" customHeight="1">
      <c r="A11" s="129"/>
      <c r="B11" s="162" t="s">
        <v>72</v>
      </c>
      <c r="C11" s="164">
        <v>45082</v>
      </c>
      <c r="D11" s="164">
        <v>45083</v>
      </c>
      <c r="E11" s="164">
        <v>45084</v>
      </c>
      <c r="F11" s="164">
        <v>45085</v>
      </c>
      <c r="G11" s="164">
        <v>45086</v>
      </c>
      <c r="H11" s="164">
        <v>45087</v>
      </c>
      <c r="I11" s="164">
        <v>45088</v>
      </c>
      <c r="J11" s="10"/>
      <c r="K11" s="1"/>
      <c r="L11" s="1"/>
      <c r="M11" s="1"/>
      <c r="N11" s="1"/>
      <c r="O11" s="1"/>
      <c r="P11" s="1"/>
      <c r="Q11" s="1"/>
      <c r="R11" s="1"/>
      <c r="S11" s="1"/>
      <c r="T11" s="1"/>
      <c r="U11" s="98"/>
    </row>
    <row r="12" spans="1:21" ht="23.1" customHeight="1">
      <c r="A12" s="129"/>
      <c r="B12" s="162" t="s">
        <v>73</v>
      </c>
      <c r="C12" s="164">
        <v>45089</v>
      </c>
      <c r="D12" s="168">
        <v>45090</v>
      </c>
      <c r="E12" s="168">
        <v>45091</v>
      </c>
      <c r="F12" s="164">
        <v>45092</v>
      </c>
      <c r="G12" s="164">
        <v>45093</v>
      </c>
      <c r="H12" s="164">
        <v>45094</v>
      </c>
      <c r="I12" s="164">
        <v>45095</v>
      </c>
      <c r="J12" s="8"/>
      <c r="K12" s="291" t="s">
        <v>69</v>
      </c>
      <c r="L12" s="292"/>
      <c r="M12" s="293" t="s">
        <v>70</v>
      </c>
      <c r="N12" s="291"/>
      <c r="O12" s="293" t="s">
        <v>172</v>
      </c>
      <c r="P12" s="292"/>
      <c r="Q12" s="1"/>
      <c r="R12" s="1"/>
      <c r="S12" s="1"/>
      <c r="T12" s="1"/>
      <c r="U12" s="98"/>
    </row>
    <row r="13" spans="1:21" ht="23.1" customHeight="1">
      <c r="A13" s="129"/>
      <c r="B13" s="162" t="s">
        <v>74</v>
      </c>
      <c r="C13" s="164">
        <v>45096</v>
      </c>
      <c r="D13" s="168">
        <v>45097</v>
      </c>
      <c r="E13" s="168">
        <v>45098</v>
      </c>
      <c r="F13" s="164">
        <v>45099</v>
      </c>
      <c r="G13" s="168">
        <v>45100</v>
      </c>
      <c r="H13" s="164">
        <v>45101</v>
      </c>
      <c r="I13" s="164">
        <v>45102</v>
      </c>
      <c r="J13" s="8"/>
      <c r="K13" s="294">
        <f>SUMIF(L22:L5125,"&lt;&gt;")</f>
        <v>172</v>
      </c>
      <c r="L13" s="294"/>
      <c r="M13" s="294">
        <f>IFERROR(SUMIF(T22:T5125,TRUE,L22:L5125),"0")</f>
        <v>148</v>
      </c>
      <c r="N13" s="294"/>
      <c r="O13" s="294">
        <f>IFERROR(SUMIF(T22:T5125,FALSE,L22:L5125),"0")</f>
        <v>24</v>
      </c>
      <c r="P13" s="294"/>
      <c r="Q13" s="1"/>
      <c r="R13" s="169">
        <f>IFERROR(P16/L16, "")</f>
        <v>0.75191514437242191</v>
      </c>
      <c r="S13" s="1"/>
      <c r="T13" s="1"/>
      <c r="U13" s="98"/>
    </row>
    <row r="14" spans="1:21" ht="23.1" customHeight="1">
      <c r="A14" s="129"/>
      <c r="B14" s="162" t="s">
        <v>75</v>
      </c>
      <c r="C14" s="164">
        <v>45103</v>
      </c>
      <c r="D14" s="164">
        <v>45104</v>
      </c>
      <c r="E14" s="168">
        <v>45105</v>
      </c>
      <c r="F14" s="164">
        <v>45106</v>
      </c>
      <c r="G14" s="168">
        <v>45107</v>
      </c>
      <c r="H14" s="164">
        <v>45108</v>
      </c>
      <c r="I14" s="164">
        <v>45109</v>
      </c>
      <c r="J14" s="8"/>
      <c r="K14" s="98"/>
      <c r="L14" s="1"/>
      <c r="M14" s="1"/>
      <c r="N14" s="98"/>
      <c r="O14" s="1"/>
      <c r="P14" s="1"/>
      <c r="Q14" s="1"/>
      <c r="R14" s="98"/>
      <c r="S14" s="1"/>
      <c r="T14" s="1"/>
      <c r="U14" s="98"/>
    </row>
    <row r="15" spans="1:21" ht="23.1" customHeight="1">
      <c r="A15" s="129"/>
      <c r="B15" s="162" t="s">
        <v>76</v>
      </c>
      <c r="C15" s="164">
        <v>45110</v>
      </c>
      <c r="D15" s="168">
        <v>45111</v>
      </c>
      <c r="E15" s="168">
        <v>45112</v>
      </c>
      <c r="F15" s="164">
        <v>45113</v>
      </c>
      <c r="G15" s="168">
        <v>45114</v>
      </c>
      <c r="H15" s="164">
        <v>45115</v>
      </c>
      <c r="I15" s="164">
        <v>45116</v>
      </c>
      <c r="J15" s="8"/>
      <c r="K15" s="290" t="s">
        <v>173</v>
      </c>
      <c r="L15" s="291"/>
      <c r="M15" s="291"/>
      <c r="N15" s="291"/>
      <c r="O15" s="291"/>
      <c r="P15" s="291"/>
      <c r="Q15" s="1"/>
      <c r="R15" s="98"/>
      <c r="S15" s="1"/>
      <c r="T15" s="1"/>
      <c r="U15" s="98"/>
    </row>
    <row r="16" spans="1:21" ht="18">
      <c r="A16" s="129"/>
      <c r="B16" s="18"/>
      <c r="C16" s="18"/>
      <c r="D16" s="18"/>
      <c r="E16" s="18"/>
      <c r="F16" s="17"/>
      <c r="G16" s="17"/>
      <c r="H16" s="17"/>
      <c r="I16" s="17"/>
      <c r="J16" s="14"/>
      <c r="K16" s="165" t="s">
        <v>174</v>
      </c>
      <c r="L16" s="170">
        <f>SUM(P22:P4333)</f>
        <v>6788</v>
      </c>
      <c r="M16" s="165" t="s">
        <v>175</v>
      </c>
      <c r="N16" s="170">
        <f>SUMIF(T22:T5125,FALSE,P22:P5125)</f>
        <v>1684</v>
      </c>
      <c r="O16" s="165" t="s">
        <v>176</v>
      </c>
      <c r="P16" s="170">
        <f>SUMIF(T22:T5125,TRUE,P22:P5125)</f>
        <v>5104</v>
      </c>
      <c r="Q16" s="1"/>
      <c r="R16" s="98"/>
      <c r="S16" s="171"/>
      <c r="T16" s="1"/>
      <c r="U16" s="98"/>
    </row>
    <row r="17" spans="1:21" ht="18" customHeight="1">
      <c r="A17" s="129"/>
      <c r="B17" s="172" t="s">
        <v>93</v>
      </c>
      <c r="C17" s="284">
        <f ca="1">TODAY()</f>
        <v>45942</v>
      </c>
      <c r="D17" s="284"/>
      <c r="E17" s="284"/>
      <c r="F17" s="284"/>
      <c r="G17" s="106"/>
      <c r="H17" s="106"/>
      <c r="I17" s="106"/>
      <c r="J17" s="14"/>
      <c r="K17" s="98"/>
      <c r="L17" s="98"/>
      <c r="M17" s="1"/>
      <c r="N17" s="98"/>
      <c r="O17" s="1"/>
      <c r="P17" s="1"/>
      <c r="Q17" s="1"/>
      <c r="R17" s="173"/>
      <c r="S17" s="173"/>
      <c r="T17" s="1"/>
      <c r="U17" s="98"/>
    </row>
    <row r="18" spans="1:21" ht="18">
      <c r="A18" s="129"/>
      <c r="B18" s="174">
        <v>1</v>
      </c>
      <c r="C18" s="15" t="s">
        <v>11</v>
      </c>
      <c r="D18" s="175" t="s">
        <v>94</v>
      </c>
      <c r="E18" s="1"/>
      <c r="F18" s="1"/>
      <c r="G18" s="16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 t="b">
        <v>1</v>
      </c>
      <c r="U18" s="98"/>
    </row>
    <row r="19" spans="1:21" ht="18">
      <c r="A19" s="130"/>
      <c r="B19" s="176">
        <v>1</v>
      </c>
      <c r="C19" s="15" t="s">
        <v>11</v>
      </c>
      <c r="D19" s="175" t="s">
        <v>119</v>
      </c>
      <c r="E19" s="175"/>
      <c r="F19" s="175"/>
      <c r="G19" s="175"/>
      <c r="H19" s="17"/>
      <c r="I19" s="17"/>
      <c r="J19" s="9"/>
      <c r="K19" s="1"/>
      <c r="L19" s="1"/>
      <c r="M19" s="1"/>
      <c r="N19" s="1"/>
      <c r="O19" s="1"/>
      <c r="P19" s="1"/>
      <c r="Q19" s="1"/>
      <c r="R19" s="1"/>
      <c r="S19" s="1"/>
      <c r="T19" s="1" t="b">
        <v>1</v>
      </c>
      <c r="U19" s="98"/>
    </row>
    <row r="20" spans="1:21" s="58" customFormat="1" ht="11.25" customHeight="1">
      <c r="A20" s="131"/>
      <c r="B20" s="177"/>
      <c r="C20" s="178"/>
      <c r="D20" s="178"/>
      <c r="E20" s="178"/>
      <c r="F20" s="178"/>
      <c r="G20" s="178"/>
      <c r="H20" s="178"/>
      <c r="I20" s="178"/>
      <c r="J20" s="178"/>
      <c r="K20" s="179"/>
      <c r="L20" s="178"/>
      <c r="M20" s="178"/>
      <c r="N20" s="179"/>
      <c r="O20" s="178"/>
      <c r="P20" s="178"/>
      <c r="Q20" s="178"/>
      <c r="R20" s="179"/>
      <c r="S20" s="178"/>
      <c r="T20" s="178"/>
      <c r="U20" s="179"/>
    </row>
    <row r="21" spans="1:21" ht="18">
      <c r="A21" s="132"/>
      <c r="B21" s="180" t="s">
        <v>12</v>
      </c>
      <c r="C21" s="287" t="s">
        <v>13</v>
      </c>
      <c r="D21" s="287"/>
      <c r="E21" s="287"/>
      <c r="F21" s="287"/>
      <c r="G21" s="287"/>
      <c r="H21" s="287"/>
      <c r="I21" s="287"/>
      <c r="J21" s="180" t="s">
        <v>78</v>
      </c>
      <c r="K21" s="180" t="s">
        <v>44</v>
      </c>
      <c r="L21" s="180" t="s">
        <v>14</v>
      </c>
      <c r="M21" s="180" t="s">
        <v>79</v>
      </c>
      <c r="N21" s="180" t="s">
        <v>80</v>
      </c>
      <c r="O21" s="180" t="s">
        <v>81</v>
      </c>
      <c r="P21" s="180" t="s">
        <v>82</v>
      </c>
      <c r="Q21" s="180" t="s">
        <v>83</v>
      </c>
      <c r="R21" s="180" t="s">
        <v>119</v>
      </c>
      <c r="S21" s="180" t="s">
        <v>84</v>
      </c>
      <c r="T21" s="180" t="s">
        <v>85</v>
      </c>
      <c r="U21" s="180" t="s">
        <v>86</v>
      </c>
    </row>
    <row r="22" spans="1:21" ht="18">
      <c r="A22" s="129"/>
      <c r="B22" s="149">
        <v>1</v>
      </c>
      <c r="C22" s="285" t="s">
        <v>98</v>
      </c>
      <c r="D22" s="285"/>
      <c r="E22" s="285"/>
      <c r="F22" s="285"/>
      <c r="G22" s="285"/>
      <c r="H22" s="285"/>
      <c r="I22" s="285"/>
      <c r="J22" s="181"/>
      <c r="K22" s="150" t="s">
        <v>48</v>
      </c>
      <c r="L22" s="150">
        <v>90</v>
      </c>
      <c r="M22" s="182">
        <f>IF(ISBLANK(C22),"",IF('LISTA DE INVENTARIO'!$Q$22:$Q4845='LISTA DE INVENTARIO'!$O$9,SUMIFS('LISTA DE INVENTARIO'!$K$22:$K4845,'LISTA DE INVENTARIO'!$C$22:$C4845,C22,'LISTA DE INVENTARIO'!$Q$22:$Q4845,'LISTA DE INVENTARIO'!$O$9)-SUMIFS($L$22:$L5117,$C$22:$C5117,C22),SUMIFS('LISTA DE INVENTARIO'!$K$22:$K4845,'LISTA DE INVENTARIO'!$C$22:$C4845,C22,'LISTA DE INVENTARIO'!$Q$22:$Q4845,'LISTA DE INVENTARIO'!$O$9)-SUMIFS($L$22:$L5117,$C$22:$C5117,C22)))</f>
        <v>10</v>
      </c>
      <c r="N22" s="182" t="str">
        <f t="shared" ref="N22:N85" si="0">IF(T22=TRUE,"ENVIADO",IF(ISBLANK(C22),"",IF((AND(M22&lt;=0)),$K$9,IF(AND(M22&gt;0,M22&lt;=10),$O$9,$M$9))))</f>
        <v>ENVIADO</v>
      </c>
      <c r="O22" s="183">
        <v>21</v>
      </c>
      <c r="P22" s="184">
        <f>IF(ISBLANK(C22),"",L22*O22)</f>
        <v>1890</v>
      </c>
      <c r="Q22" s="184">
        <f>IF(ISBLANK(C22),"",SUMIFS($P$22:$P5120,$C$22:$C5120,C22)-SUMIFS('LISTA DE INVENTARIO'!$N$22:$N4847,'LISTA DE INVENTARIO'!$C$22:$C4847,C22))</f>
        <v>490</v>
      </c>
      <c r="R22" s="185">
        <v>45076</v>
      </c>
      <c r="S22" s="182" t="str" cm="1">
        <f t="array" aca="1" ref="S22:S321" ca="1">IF($R$22:$R321&lt;&gt;"",IF(($R$22:$R321-C17)&lt;0,"✓",($R$22:$R321-C17)),"")</f>
        <v>✓</v>
      </c>
      <c r="T22" s="186" t="b">
        <v>1</v>
      </c>
      <c r="U22" s="211"/>
    </row>
    <row r="23" spans="1:21" ht="18">
      <c r="A23" s="129"/>
      <c r="B23" s="149">
        <v>2</v>
      </c>
      <c r="C23" s="285" t="s">
        <v>97</v>
      </c>
      <c r="D23" s="285"/>
      <c r="E23" s="285"/>
      <c r="F23" s="285"/>
      <c r="G23" s="285"/>
      <c r="H23" s="285"/>
      <c r="I23" s="285"/>
      <c r="J23" s="181"/>
      <c r="K23" s="150" t="s">
        <v>48</v>
      </c>
      <c r="L23" s="150">
        <v>30</v>
      </c>
      <c r="M23" s="182">
        <f>IF(ISBLANK(C23),"",IF('LISTA DE INVENTARIO'!$Q$22:$Q4846='LISTA DE INVENTARIO'!$O$9,SUMIFS('LISTA DE INVENTARIO'!$K$22:$K4846,'LISTA DE INVENTARIO'!$C$22:$C4846,C23,'LISTA DE INVENTARIO'!$Q$22:$Q4846,'LISTA DE INVENTARIO'!$O$9)-SUMIFS($L$22:$L5118,$C$22:$C5118,C23),SUMIFS('LISTA DE INVENTARIO'!$K$22:$K4846,'LISTA DE INVENTARIO'!$C$22:$C4846,C23,'LISTA DE INVENTARIO'!$Q$22:$Q4846,'LISTA DE INVENTARIO'!$O$9)-SUMIFS($L$22:$L5118,$C$22:$C5118,C23)))</f>
        <v>7</v>
      </c>
      <c r="N23" s="182" t="str">
        <f t="shared" si="0"/>
        <v>ENVIADO</v>
      </c>
      <c r="O23" s="183">
        <v>50</v>
      </c>
      <c r="P23" s="187">
        <f t="shared" ref="P23:P34" si="1">IF(ISBLANK(C23),"",L23*O23)</f>
        <v>1500</v>
      </c>
      <c r="Q23" s="184">
        <f>IF(ISBLANK(C23),"",SUMIFS($P$22:$P5121,$C$22:$C5121,C23)-SUMIFS('LISTA DE INVENTARIO'!$N$22:$N4848,'LISTA DE INVENTARIO'!$C$22:$C4848,C23))</f>
        <v>1910</v>
      </c>
      <c r="R23" s="185">
        <v>45077</v>
      </c>
      <c r="S23" s="188" t="str">
        <f ca="1"/>
        <v>✓</v>
      </c>
      <c r="T23" s="189" t="b">
        <v>1</v>
      </c>
      <c r="U23" s="211"/>
    </row>
    <row r="24" spans="1:21" ht="18">
      <c r="A24" s="129"/>
      <c r="B24" s="149">
        <v>3</v>
      </c>
      <c r="C24" s="285" t="s">
        <v>96</v>
      </c>
      <c r="D24" s="285"/>
      <c r="E24" s="285"/>
      <c r="F24" s="285"/>
      <c r="G24" s="285"/>
      <c r="H24" s="285"/>
      <c r="I24" s="285"/>
      <c r="J24" s="181"/>
      <c r="K24" s="150" t="s">
        <v>48</v>
      </c>
      <c r="L24" s="150">
        <v>15</v>
      </c>
      <c r="M24" s="182">
        <f>IF(ISBLANK(C24),"",IF('LISTA DE INVENTARIO'!$Q$22:$Q4847='LISTA DE INVENTARIO'!$O$9,SUMIFS('LISTA DE INVENTARIO'!$K$22:$K4847,'LISTA DE INVENTARIO'!$C$22:$C4847,C24,'LISTA DE INVENTARIO'!$Q$22:$Q4847,'LISTA DE INVENTARIO'!$O$9)-SUMIFS($L$22:$L5119,$C$22:$C5119,C24),SUMIFS('LISTA DE INVENTARIO'!$K$22:$K4847,'LISTA DE INVENTARIO'!$C$22:$C4847,C24,'LISTA DE INVENTARIO'!$Q$22:$Q4847,'LISTA DE INVENTARIO'!$O$9)-SUMIFS($L$22:$L5119,$C$22:$C5119,C24)))</f>
        <v>-15</v>
      </c>
      <c r="N24" s="182" t="str">
        <f t="shared" si="0"/>
        <v>AGOTADO</v>
      </c>
      <c r="O24" s="183">
        <v>90</v>
      </c>
      <c r="P24" s="187">
        <f t="shared" si="1"/>
        <v>1350</v>
      </c>
      <c r="Q24" s="184">
        <f>IF(ISBLANK(C24),"",SUMIFS($P$22:$P5122,$C$22:$C5122,C24)-SUMIFS('LISTA DE INVENTARIO'!$N$22:$N4849,'LISTA DE INVENTARIO'!$C$22:$C4849,C24))</f>
        <v>945</v>
      </c>
      <c r="R24" s="185">
        <v>45107</v>
      </c>
      <c r="S24" s="188" t="str">
        <f ca="1"/>
        <v>✓</v>
      </c>
      <c r="T24" s="189" t="b">
        <v>0</v>
      </c>
      <c r="U24" s="211"/>
    </row>
    <row r="25" spans="1:21" ht="18">
      <c r="A25" s="129"/>
      <c r="B25" s="149">
        <v>4</v>
      </c>
      <c r="C25" s="285" t="s">
        <v>99</v>
      </c>
      <c r="D25" s="285"/>
      <c r="E25" s="285"/>
      <c r="F25" s="285"/>
      <c r="G25" s="285"/>
      <c r="H25" s="285"/>
      <c r="I25" s="285"/>
      <c r="J25" s="181"/>
      <c r="K25" s="150" t="s">
        <v>48</v>
      </c>
      <c r="L25" s="150">
        <v>1</v>
      </c>
      <c r="M25" s="182">
        <f>IF(ISBLANK(C25),"",IF('LISTA DE INVENTARIO'!$Q$22:$Q4848='LISTA DE INVENTARIO'!$O$9,SUMIFS('LISTA DE INVENTARIO'!$K$22:$K4848,'LISTA DE INVENTARIO'!$C$22:$C4848,C25,'LISTA DE INVENTARIO'!$Q$22:$Q4848,'LISTA DE INVENTARIO'!$O$9)-SUMIFS($L$22:$L5120,$C$22:$C5120,C25),SUMIFS('LISTA DE INVENTARIO'!$K$22:$K4848,'LISTA DE INVENTARIO'!$C$22:$C4848,C25,'LISTA DE INVENTARIO'!$Q$22:$Q4848,'LISTA DE INVENTARIO'!$O$9)-SUMIFS($L$22:$L5120,$C$22:$C5120,C25)))</f>
        <v>-1</v>
      </c>
      <c r="N25" s="182" t="str">
        <f t="shared" si="0"/>
        <v>ENVIADO</v>
      </c>
      <c r="O25" s="183">
        <v>40</v>
      </c>
      <c r="P25" s="187">
        <f t="shared" si="1"/>
        <v>40</v>
      </c>
      <c r="Q25" s="184">
        <f>IF(ISBLANK(C25),"",SUMIFS($P$22:$P5123,$C$22:$C5123,C25)-SUMIFS('LISTA DE INVENTARIO'!$N$22:$N4850,'LISTA DE INVENTARIO'!$C$22:$C4850,C25))</f>
        <v>-185</v>
      </c>
      <c r="R25" s="185">
        <v>45092</v>
      </c>
      <c r="S25" s="188" t="str">
        <f ca="1"/>
        <v>✓</v>
      </c>
      <c r="T25" s="189" t="b">
        <v>1</v>
      </c>
      <c r="U25" s="211"/>
    </row>
    <row r="26" spans="1:21" ht="18">
      <c r="A26" s="129"/>
      <c r="B26" s="149">
        <v>5</v>
      </c>
      <c r="C26" s="285" t="s">
        <v>97</v>
      </c>
      <c r="D26" s="285"/>
      <c r="E26" s="285"/>
      <c r="F26" s="285"/>
      <c r="G26" s="285"/>
      <c r="H26" s="285"/>
      <c r="I26" s="285"/>
      <c r="J26" s="181"/>
      <c r="K26" s="150" t="s">
        <v>48</v>
      </c>
      <c r="L26" s="150">
        <v>9</v>
      </c>
      <c r="M26" s="182">
        <f>IF(ISBLANK(C26),"",IF('LISTA DE INVENTARIO'!$Q$22:$Q4849='LISTA DE INVENTARIO'!$O$9,SUMIFS('LISTA DE INVENTARIO'!$K$22:$K4849,'LISTA DE INVENTARIO'!$C$22:$C4849,C26,'LISTA DE INVENTARIO'!$Q$22:$Q4849,'LISTA DE INVENTARIO'!$O$9)-SUMIFS($L$22:$L5121,$C$22:$C5121,C26),SUMIFS('LISTA DE INVENTARIO'!$K$22:$K4849,'LISTA DE INVENTARIO'!$C$22:$C4849,C26,'LISTA DE INVENTARIO'!$Q$22:$Q4849,'LISTA DE INVENTARIO'!$O$9)-SUMIFS($L$22:$L5121,$C$22:$C5121,C26)))</f>
        <v>7</v>
      </c>
      <c r="N26" s="182" t="str">
        <f t="shared" si="0"/>
        <v>ENVIADO</v>
      </c>
      <c r="O26" s="183">
        <v>90</v>
      </c>
      <c r="P26" s="187">
        <f t="shared" si="1"/>
        <v>810</v>
      </c>
      <c r="Q26" s="184">
        <f>IF(ISBLANK(C26),"",SUMIFS($P$22:$P5124,$C$22:$C5124,C26)-SUMIFS('LISTA DE INVENTARIO'!$N$22:$N4851,'LISTA DE INVENTARIO'!$C$22:$C4851,C26))</f>
        <v>1910</v>
      </c>
      <c r="R26" s="185">
        <v>45093</v>
      </c>
      <c r="S26" s="188" t="str">
        <f ca="1"/>
        <v>✓</v>
      </c>
      <c r="T26" s="189" t="b">
        <v>1</v>
      </c>
      <c r="U26" s="211"/>
    </row>
    <row r="27" spans="1:21" ht="18">
      <c r="A27" s="129"/>
      <c r="B27" s="149">
        <v>6</v>
      </c>
      <c r="C27" s="285" t="s">
        <v>195</v>
      </c>
      <c r="D27" s="285"/>
      <c r="E27" s="285"/>
      <c r="F27" s="285"/>
      <c r="G27" s="285"/>
      <c r="H27" s="285"/>
      <c r="I27" s="285"/>
      <c r="J27" s="181"/>
      <c r="K27" s="150" t="s">
        <v>48</v>
      </c>
      <c r="L27" s="150">
        <v>2</v>
      </c>
      <c r="M27" s="182">
        <f>IF(ISBLANK(C27),"",IF('LISTA DE INVENTARIO'!$Q$22:$Q4850='LISTA DE INVENTARIO'!$O$9,SUMIFS('LISTA DE INVENTARIO'!$K$22:$K4850,'LISTA DE INVENTARIO'!$C$22:$C4850,C27,'LISTA DE INVENTARIO'!$Q$22:$Q4850,'LISTA DE INVENTARIO'!$O$9)-SUMIFS($L$22:$L5122,$C$22:$C5122,C27),SUMIFS('LISTA DE INVENTARIO'!$K$22:$K4850,'LISTA DE INVENTARIO'!$C$22:$C4850,C27,'LISTA DE INVENTARIO'!$Q$22:$Q4850,'LISTA DE INVENTARIO'!$O$9)-SUMIFS($L$22:$L5122,$C$22:$C5122,C27)))</f>
        <v>-2</v>
      </c>
      <c r="N27" s="182" t="str">
        <f t="shared" si="0"/>
        <v>AGOTADO</v>
      </c>
      <c r="O27" s="183">
        <v>34</v>
      </c>
      <c r="P27" s="187">
        <f t="shared" si="1"/>
        <v>68</v>
      </c>
      <c r="Q27" s="184">
        <f>IF(ISBLANK(C27),"",SUMIFS($P$22:$P5125,$C$22:$C5125,C27)-SUMIFS('LISTA DE INVENTARIO'!$N$22:$N4852,'LISTA DE INVENTARIO'!$C$22:$C4852,C27))</f>
        <v>-652</v>
      </c>
      <c r="R27" s="185">
        <v>45102</v>
      </c>
      <c r="S27" s="188" t="str">
        <f ca="1"/>
        <v>✓</v>
      </c>
      <c r="T27" s="189" t="b">
        <v>0</v>
      </c>
      <c r="U27" s="211"/>
    </row>
    <row r="28" spans="1:21" ht="18">
      <c r="A28" s="129"/>
      <c r="B28" s="149">
        <v>7</v>
      </c>
      <c r="C28" s="285" t="s">
        <v>97</v>
      </c>
      <c r="D28" s="285"/>
      <c r="E28" s="285"/>
      <c r="F28" s="285"/>
      <c r="G28" s="285"/>
      <c r="H28" s="285"/>
      <c r="I28" s="285"/>
      <c r="J28" s="181"/>
      <c r="K28" s="150" t="s">
        <v>48</v>
      </c>
      <c r="L28" s="150">
        <v>4</v>
      </c>
      <c r="M28" s="182">
        <f>IF(ISBLANK(C28),"",IF('LISTA DE INVENTARIO'!$Q$22:$Q4851='LISTA DE INVENTARIO'!$O$9,SUMIFS('LISTA DE INVENTARIO'!$K$22:$K4851,'LISTA DE INVENTARIO'!$C$22:$C4851,C28,'LISTA DE INVENTARIO'!$Q$22:$Q4851,'LISTA DE INVENTARIO'!$O$9)-SUMIFS($L$22:$L5123,$C$22:$C5123,C28),SUMIFS('LISTA DE INVENTARIO'!$K$22:$K4851,'LISTA DE INVENTARIO'!$C$22:$C4851,C28,'LISTA DE INVENTARIO'!$Q$22:$Q4851,'LISTA DE INVENTARIO'!$O$9)-SUMIFS($L$22:$L5123,$C$22:$C5123,C28)))</f>
        <v>7</v>
      </c>
      <c r="N28" s="182" t="str">
        <f t="shared" si="0"/>
        <v>ENVIADO</v>
      </c>
      <c r="O28" s="183">
        <v>50</v>
      </c>
      <c r="P28" s="187">
        <f t="shared" si="1"/>
        <v>200</v>
      </c>
      <c r="Q28" s="184">
        <f>IF(ISBLANK(C28),"",SUMIFS($P$22:$P5126,$C$22:$C5126,C28)-SUMIFS('LISTA DE INVENTARIO'!$N$22:$N4853,'LISTA DE INVENTARIO'!$C$22:$C4853,C28))</f>
        <v>1910</v>
      </c>
      <c r="R28" s="185">
        <v>45102</v>
      </c>
      <c r="S28" s="188" t="str">
        <f ca="1"/>
        <v>✓</v>
      </c>
      <c r="T28" s="189" t="b">
        <v>1</v>
      </c>
      <c r="U28" s="211"/>
    </row>
    <row r="29" spans="1:21" ht="18">
      <c r="A29" s="129"/>
      <c r="B29" s="149">
        <v>8</v>
      </c>
      <c r="C29" s="285" t="s">
        <v>95</v>
      </c>
      <c r="D29" s="285"/>
      <c r="E29" s="285"/>
      <c r="F29" s="285"/>
      <c r="G29" s="285"/>
      <c r="H29" s="285"/>
      <c r="I29" s="285"/>
      <c r="J29" s="181"/>
      <c r="K29" s="150" t="s">
        <v>64</v>
      </c>
      <c r="L29" s="150">
        <v>3</v>
      </c>
      <c r="M29" s="182">
        <f>IF(ISBLANK(C29),"",IF('LISTA DE INVENTARIO'!$Q$22:$Q4852='LISTA DE INVENTARIO'!$O$9,SUMIFS('LISTA DE INVENTARIO'!$K$22:$K4852,'LISTA DE INVENTARIO'!$C$22:$C4852,C29,'LISTA DE INVENTARIO'!$Q$22:$Q4852,'LISTA DE INVENTARIO'!$O$9)-SUMIFS($L$22:$L5124,$C$22:$C5124,C29),SUMIFS('LISTA DE INVENTARIO'!$K$22:$K4852,'LISTA DE INVENTARIO'!$C$22:$C4852,C29,'LISTA DE INVENTARIO'!$Q$22:$Q4852,'LISTA DE INVENTARIO'!$O$9)-SUMIFS($L$22:$L5124,$C$22:$C5124,C29)))</f>
        <v>17</v>
      </c>
      <c r="N29" s="182" t="str">
        <f t="shared" si="0"/>
        <v>ENVIADO</v>
      </c>
      <c r="O29" s="183">
        <v>18</v>
      </c>
      <c r="P29" s="187">
        <f t="shared" si="1"/>
        <v>54</v>
      </c>
      <c r="Q29" s="184">
        <f>IF(ISBLANK(C29),"",SUMIFS($P$22:$P5127,$C$22:$C5127,C29)-SUMIFS('LISTA DE INVENTARIO'!$N$22:$N4854,'LISTA DE INVENTARIO'!$C$22:$C4854,C29))</f>
        <v>-106</v>
      </c>
      <c r="R29" s="185">
        <v>45105</v>
      </c>
      <c r="S29" s="188" t="str">
        <f ca="1"/>
        <v>✓</v>
      </c>
      <c r="T29" s="189" t="b">
        <v>1</v>
      </c>
      <c r="U29" s="211"/>
    </row>
    <row r="30" spans="1:21" ht="18">
      <c r="A30" s="129"/>
      <c r="B30" s="149">
        <v>9</v>
      </c>
      <c r="C30" s="285" t="s">
        <v>198</v>
      </c>
      <c r="D30" s="285"/>
      <c r="E30" s="285"/>
      <c r="F30" s="285"/>
      <c r="G30" s="285"/>
      <c r="H30" s="285"/>
      <c r="I30" s="285"/>
      <c r="J30" s="181"/>
      <c r="K30" s="150" t="s">
        <v>60</v>
      </c>
      <c r="L30" s="150">
        <v>1</v>
      </c>
      <c r="M30" s="182">
        <f>IF(ISBLANK(C30),"",IF('LISTA DE INVENTARIO'!$Q$22:$Q4853='LISTA DE INVENTARIO'!$O$9,SUMIFS('LISTA DE INVENTARIO'!$K$22:$K4853,'LISTA DE INVENTARIO'!$C$22:$C4853,C30,'LISTA DE INVENTARIO'!$Q$22:$Q4853,'LISTA DE INVENTARIO'!$O$9)-SUMIFS($L$22:$L5125,$C$22:$C5125,C30),SUMIFS('LISTA DE INVENTARIO'!$K$22:$K4853,'LISTA DE INVENTARIO'!$C$22:$C4853,C30,'LISTA DE INVENTARIO'!$Q$22:$Q4853,'LISTA DE INVENTARIO'!$O$9)-SUMIFS($L$22:$L5125,$C$22:$C5125,C30)))</f>
        <v>-1</v>
      </c>
      <c r="N30" s="182" t="str">
        <f t="shared" si="0"/>
        <v>ENVIADO</v>
      </c>
      <c r="O30" s="190">
        <v>54</v>
      </c>
      <c r="P30" s="184">
        <f t="shared" si="1"/>
        <v>54</v>
      </c>
      <c r="Q30" s="184">
        <f>IF(ISBLANK(C30),"",SUMIFS($P$22:$P5128,$C$22:$C5128,C30)-SUMIFS('LISTA DE INVENTARIO'!$N$22:$N4855,'LISTA DE INVENTARIO'!$C$22:$C4855,C30))</f>
        <v>-406</v>
      </c>
      <c r="R30" s="185">
        <v>45105</v>
      </c>
      <c r="S30" s="188" t="str">
        <f ca="1"/>
        <v>✓</v>
      </c>
      <c r="T30" s="189" t="b">
        <v>1</v>
      </c>
      <c r="U30" s="211"/>
    </row>
    <row r="31" spans="1:21" ht="18">
      <c r="A31" s="129"/>
      <c r="B31" s="149">
        <v>10</v>
      </c>
      <c r="C31" s="285" t="s">
        <v>196</v>
      </c>
      <c r="D31" s="285"/>
      <c r="E31" s="285"/>
      <c r="F31" s="285"/>
      <c r="G31" s="285"/>
      <c r="H31" s="285"/>
      <c r="I31" s="285"/>
      <c r="J31" s="181"/>
      <c r="K31" s="150" t="s">
        <v>56</v>
      </c>
      <c r="L31" s="150">
        <v>7</v>
      </c>
      <c r="M31" s="182">
        <f>IF(ISBLANK(C31),"",IF('LISTA DE INVENTARIO'!$Q$22:$Q4854='LISTA DE INVENTARIO'!$O$9,SUMIFS('LISTA DE INVENTARIO'!$K$22:$K4854,'LISTA DE INVENTARIO'!$C$22:$C4854,C31,'LISTA DE INVENTARIO'!$Q$22:$Q4854,'LISTA DE INVENTARIO'!$O$9)-SUMIFS($L$22:$L5126,$C$22:$C5126,C31),SUMIFS('LISTA DE INVENTARIO'!$K$22:$K4854,'LISTA DE INVENTARIO'!$C$22:$C4854,C31,'LISTA DE INVENTARIO'!$Q$22:$Q4854,'LISTA DE INVENTARIO'!$O$9)-SUMIFS($L$22:$L5126,$C$22:$C5126,C31)))</f>
        <v>-7</v>
      </c>
      <c r="N31" s="182" t="str">
        <f t="shared" si="0"/>
        <v>AGOTADO</v>
      </c>
      <c r="O31" s="190">
        <v>38</v>
      </c>
      <c r="P31" s="184">
        <f t="shared" si="1"/>
        <v>266</v>
      </c>
      <c r="Q31" s="184">
        <f>IF(ISBLANK(C31),"",SUMIFS($P$22:$P5129,$C$22:$C5129,C31)-SUMIFS('LISTA DE INVENTARIO'!$N$22:$N4856,'LISTA DE INVENTARIO'!$C$22:$C4856,C31))</f>
        <v>-22</v>
      </c>
      <c r="R31" s="185">
        <v>45105</v>
      </c>
      <c r="S31" s="188" t="str">
        <f ca="1"/>
        <v>✓</v>
      </c>
      <c r="T31" s="189" t="b">
        <v>0</v>
      </c>
      <c r="U31" s="211"/>
    </row>
    <row r="32" spans="1:21" ht="18">
      <c r="A32" s="129"/>
      <c r="B32" s="149">
        <v>11</v>
      </c>
      <c r="C32" s="285" t="s">
        <v>197</v>
      </c>
      <c r="D32" s="285"/>
      <c r="E32" s="285"/>
      <c r="F32" s="285"/>
      <c r="G32" s="285"/>
      <c r="H32" s="285"/>
      <c r="I32" s="285"/>
      <c r="J32" s="181"/>
      <c r="K32" s="150" t="s">
        <v>56</v>
      </c>
      <c r="L32" s="150">
        <v>8</v>
      </c>
      <c r="M32" s="182">
        <f>IF(ISBLANK(C32),"",IF('LISTA DE INVENTARIO'!$Q$22:$Q4855='LISTA DE INVENTARIO'!$O$9,SUMIFS('LISTA DE INVENTARIO'!$K$22:$K4855,'LISTA DE INVENTARIO'!$C$22:$C4855,C32,'LISTA DE INVENTARIO'!$Q$22:$Q4855,'LISTA DE INVENTARIO'!$O$9)-SUMIFS($L$22:$L5127,$C$22:$C5127,C32),SUMIFS('LISTA DE INVENTARIO'!$K$22:$K4855,'LISTA DE INVENTARIO'!$C$22:$C4855,C32,'LISTA DE INVENTARIO'!$Q$22:$Q4855,'LISTA DE INVENTARIO'!$O$9)-SUMIFS($L$22:$L5127,$C$22:$C5127,C32)))</f>
        <v>-8</v>
      </c>
      <c r="N32" s="182" t="str">
        <f t="shared" si="0"/>
        <v>ENVIADO</v>
      </c>
      <c r="O32" s="190">
        <v>58</v>
      </c>
      <c r="P32" s="184">
        <f t="shared" si="1"/>
        <v>464</v>
      </c>
      <c r="Q32" s="184">
        <f>IF(ISBLANK(C32),"",SUMIFS($P$22:$P5130,$C$22:$C5130,C32)-SUMIFS('LISTA DE INVENTARIO'!$N$22:$N4857,'LISTA DE INVENTARIO'!$C$22:$C4857,C32))</f>
        <v>176</v>
      </c>
      <c r="R32" s="185">
        <v>45093</v>
      </c>
      <c r="S32" s="188" t="str">
        <f ca="1"/>
        <v>✓</v>
      </c>
      <c r="T32" s="189" t="b">
        <v>1</v>
      </c>
      <c r="U32" s="211"/>
    </row>
    <row r="33" spans="1:21" ht="20.100000000000001" customHeight="1">
      <c r="A33" s="129"/>
      <c r="B33" s="149">
        <v>12</v>
      </c>
      <c r="C33" s="285" t="s">
        <v>194</v>
      </c>
      <c r="D33" s="285"/>
      <c r="E33" s="285"/>
      <c r="F33" s="285"/>
      <c r="G33" s="285"/>
      <c r="H33" s="285"/>
      <c r="I33" s="285"/>
      <c r="J33" s="181"/>
      <c r="K33" s="150" t="s">
        <v>52</v>
      </c>
      <c r="L33" s="150">
        <v>2</v>
      </c>
      <c r="M33" s="182">
        <f>IF(ISBLANK(C33),"",IF('LISTA DE INVENTARIO'!$Q$22:$Q4856='LISTA DE INVENTARIO'!$O$9,SUMIFS('LISTA DE INVENTARIO'!$K$22:$K4856,'LISTA DE INVENTARIO'!$C$22:$C4856,C33,'LISTA DE INVENTARIO'!$Q$22:$Q4856,'LISTA DE INVENTARIO'!$O$9)-SUMIFS($L$22:$L5128,$C$22:$C5128,C33),SUMIFS('LISTA DE INVENTARIO'!$K$22:$K4856,'LISTA DE INVENTARIO'!$C$22:$C4856,C33,'LISTA DE INVENTARIO'!$Q$22:$Q4856,'LISTA DE INVENTARIO'!$O$9)-SUMIFS($L$22:$L5128,$C$22:$C5128,C33)))</f>
        <v>-2</v>
      </c>
      <c r="N33" s="182" t="str">
        <f t="shared" si="0"/>
        <v>ENVIADO</v>
      </c>
      <c r="O33" s="190">
        <v>46</v>
      </c>
      <c r="P33" s="184">
        <f t="shared" si="1"/>
        <v>92</v>
      </c>
      <c r="Q33" s="184">
        <f>IF(ISBLANK(C33),"",SUMIFS($P$22:$P5131,$C$22:$C5131,C33)-SUMIFS('LISTA DE INVENTARIO'!$N$22:$N4858,'LISTA DE INVENTARIO'!$C$22:$C4858,C33))</f>
        <v>-708</v>
      </c>
      <c r="R33" s="185">
        <v>45093</v>
      </c>
      <c r="S33" s="188" t="str">
        <f ca="1"/>
        <v>✓</v>
      </c>
      <c r="T33" s="189" t="b">
        <v>1</v>
      </c>
      <c r="U33" s="211"/>
    </row>
    <row r="34" spans="1:21" ht="20.100000000000001" customHeight="1">
      <c r="A34" s="129"/>
      <c r="B34" s="149">
        <v>13</v>
      </c>
      <c r="C34" s="285"/>
      <c r="D34" s="285"/>
      <c r="E34" s="285"/>
      <c r="F34" s="285"/>
      <c r="G34" s="285"/>
      <c r="H34" s="285"/>
      <c r="I34" s="285"/>
      <c r="J34" s="181"/>
      <c r="K34" s="150"/>
      <c r="L34" s="150"/>
      <c r="M34" s="182" t="str">
        <f>IF(ISBLANK(C34),"",IF('LISTA DE INVENTARIO'!$Q$22:$Q4857='LISTA DE INVENTARIO'!$O$9,SUMIFS('LISTA DE INVENTARIO'!$K$22:$K4857,'LISTA DE INVENTARIO'!$C$22:$C4857,C34,'LISTA DE INVENTARIO'!$Q$22:$Q4857,'LISTA DE INVENTARIO'!$O$9)-SUMIFS($L$22:$L5129,$C$22:$C5129,C34),SUMIFS('LISTA DE INVENTARIO'!$K$22:$K4857,'LISTA DE INVENTARIO'!$C$22:$C4857,C34,'LISTA DE INVENTARIO'!$Q$22:$Q4857,'LISTA DE INVENTARIO'!$O$9)-SUMIFS($L$22:$L5129,$C$22:$C5129,C34)))</f>
        <v/>
      </c>
      <c r="N34" s="182" t="str">
        <f t="shared" si="0"/>
        <v/>
      </c>
      <c r="O34" s="190"/>
      <c r="P34" s="184" t="str">
        <f t="shared" si="1"/>
        <v/>
      </c>
      <c r="Q34" s="184" t="str">
        <f>IF(ISBLANK(C34),"",SUMIFS($P$22:$P5132,$C$22:$C5132,C34)-SUMIFS('LISTA DE INVENTARIO'!$N$22:$N4859,'LISTA DE INVENTARIO'!$C$22:$C4859,C34))</f>
        <v/>
      </c>
      <c r="R34" s="185"/>
      <c r="S34" s="188" t="str">
        <f ca="1"/>
        <v/>
      </c>
      <c r="T34" s="189" t="b">
        <v>0</v>
      </c>
      <c r="U34" s="211"/>
    </row>
    <row r="35" spans="1:21" ht="20.100000000000001" customHeight="1">
      <c r="A35" s="129"/>
      <c r="B35" s="149">
        <v>14</v>
      </c>
      <c r="C35" s="285"/>
      <c r="D35" s="285"/>
      <c r="E35" s="285"/>
      <c r="F35" s="285"/>
      <c r="G35" s="285"/>
      <c r="H35" s="285"/>
      <c r="I35" s="285"/>
      <c r="J35" s="181"/>
      <c r="K35" s="150"/>
      <c r="L35" s="150"/>
      <c r="M35" s="182" t="str">
        <f>IF(ISBLANK(C35),"",IF('LISTA DE INVENTARIO'!$Q$22:$Q4858='LISTA DE INVENTARIO'!$O$9,SUMIFS('LISTA DE INVENTARIO'!$K$22:$K4858,'LISTA DE INVENTARIO'!$C$22:$C4858,C35,'LISTA DE INVENTARIO'!$Q$22:$Q4858,'LISTA DE INVENTARIO'!$O$9)-SUMIFS($L$22:$L5130,$C$22:$C5130,C35),SUMIFS('LISTA DE INVENTARIO'!$K$22:$K4858,'LISTA DE INVENTARIO'!$C$22:$C4858,C35,'LISTA DE INVENTARIO'!$Q$22:$Q4858,'LISTA DE INVENTARIO'!$O$9)-SUMIFS($L$22:$L5130,$C$22:$C5130,C35)))</f>
        <v/>
      </c>
      <c r="N35" s="182" t="str">
        <f t="shared" si="0"/>
        <v>ENVIADO</v>
      </c>
      <c r="O35" s="190"/>
      <c r="P35" s="184" t="str">
        <f t="shared" ref="P35:P98" si="2">IF(ISBLANK(C35),"",L35*O35)</f>
        <v/>
      </c>
      <c r="Q35" s="184" t="str">
        <f>IF(ISBLANK(C35),"",SUMIFS($P$22:$P5133,$C$22:$C5133,C35)-SUMIFS('LISTA DE INVENTARIO'!$N$22:$N4860,'LISTA DE INVENTARIO'!$C$22:$C4860,C35))</f>
        <v/>
      </c>
      <c r="R35" s="185"/>
      <c r="S35" s="188" t="str">
        <f ca="1"/>
        <v/>
      </c>
      <c r="T35" s="189" t="b">
        <v>1</v>
      </c>
      <c r="U35" s="211"/>
    </row>
    <row r="36" spans="1:21" ht="20.100000000000001" customHeight="1">
      <c r="A36" s="129"/>
      <c r="B36" s="149">
        <v>15</v>
      </c>
      <c r="C36" s="285"/>
      <c r="D36" s="285"/>
      <c r="E36" s="285"/>
      <c r="F36" s="285"/>
      <c r="G36" s="285"/>
      <c r="H36" s="285"/>
      <c r="I36" s="285"/>
      <c r="J36" s="181"/>
      <c r="K36" s="150"/>
      <c r="L36" s="150"/>
      <c r="M36" s="182" t="str">
        <f>IF(ISBLANK(C36),"",IF('LISTA DE INVENTARIO'!$Q$22:$Q4859='LISTA DE INVENTARIO'!$O$9,SUMIFS('LISTA DE INVENTARIO'!$K$22:$K4859,'LISTA DE INVENTARIO'!$C$22:$C4859,C36,'LISTA DE INVENTARIO'!$Q$22:$Q4859,'LISTA DE INVENTARIO'!$O$9)-SUMIFS($L$22:$L5131,$C$22:$C5131,C36),SUMIFS('LISTA DE INVENTARIO'!$K$22:$K4859,'LISTA DE INVENTARIO'!$C$22:$C4859,C36,'LISTA DE INVENTARIO'!$Q$22:$Q4859,'LISTA DE INVENTARIO'!$O$9)-SUMIFS($L$22:$L5131,$C$22:$C5131,C36)))</f>
        <v/>
      </c>
      <c r="N36" s="182" t="str">
        <f t="shared" si="0"/>
        <v/>
      </c>
      <c r="O36" s="190"/>
      <c r="P36" s="184" t="str">
        <f t="shared" si="2"/>
        <v/>
      </c>
      <c r="Q36" s="184" t="str">
        <f>IF(ISBLANK(C36),"",SUMIFS($P$22:$P5134,$C$22:$C5134,C36)-SUMIFS('LISTA DE INVENTARIO'!$N$22:$N4861,'LISTA DE INVENTARIO'!$C$22:$C4861,C36))</f>
        <v/>
      </c>
      <c r="R36" s="185"/>
      <c r="S36" s="188" t="str">
        <f ca="1"/>
        <v/>
      </c>
      <c r="T36" s="189" t="b">
        <v>0</v>
      </c>
      <c r="U36" s="211"/>
    </row>
    <row r="37" spans="1:21" ht="20.100000000000001" customHeight="1">
      <c r="A37" s="129"/>
      <c r="B37" s="149">
        <v>16</v>
      </c>
      <c r="C37" s="285"/>
      <c r="D37" s="285"/>
      <c r="E37" s="285"/>
      <c r="F37" s="285"/>
      <c r="G37" s="285"/>
      <c r="H37" s="285"/>
      <c r="I37" s="285"/>
      <c r="J37" s="181"/>
      <c r="K37" s="150"/>
      <c r="L37" s="150"/>
      <c r="M37" s="182" t="str">
        <f>IF(ISBLANK(C37),"",IF('LISTA DE INVENTARIO'!$Q$22:$Q4860='LISTA DE INVENTARIO'!$O$9,SUMIFS('LISTA DE INVENTARIO'!$K$22:$K4860,'LISTA DE INVENTARIO'!$C$22:$C4860,C37,'LISTA DE INVENTARIO'!$Q$22:$Q4860,'LISTA DE INVENTARIO'!$O$9)-SUMIFS($L$22:$L5132,$C$22:$C5132,C37),SUMIFS('LISTA DE INVENTARIO'!$K$22:$K4860,'LISTA DE INVENTARIO'!$C$22:$C4860,C37,'LISTA DE INVENTARIO'!$Q$22:$Q4860,'LISTA DE INVENTARIO'!$O$9)-SUMIFS($L$22:$L5132,$C$22:$C5132,C37)))</f>
        <v/>
      </c>
      <c r="N37" s="182" t="str">
        <f t="shared" si="0"/>
        <v/>
      </c>
      <c r="O37" s="190"/>
      <c r="P37" s="184" t="str">
        <f t="shared" si="2"/>
        <v/>
      </c>
      <c r="Q37" s="184" t="str">
        <f>IF(ISBLANK(C37),"",SUMIFS($P$22:$P5135,$C$22:$C5135,C37)-SUMIFS('LISTA DE INVENTARIO'!$N$22:$N4862,'LISTA DE INVENTARIO'!$C$22:$C4862,C37))</f>
        <v/>
      </c>
      <c r="R37" s="185"/>
      <c r="S37" s="188" t="str">
        <f ca="1"/>
        <v/>
      </c>
      <c r="T37" s="189" t="b">
        <v>0</v>
      </c>
      <c r="U37" s="211"/>
    </row>
    <row r="38" spans="1:21" ht="20.100000000000001" customHeight="1">
      <c r="A38" s="129"/>
      <c r="B38" s="149">
        <v>17</v>
      </c>
      <c r="C38" s="285"/>
      <c r="D38" s="285"/>
      <c r="E38" s="285"/>
      <c r="F38" s="285"/>
      <c r="G38" s="285"/>
      <c r="H38" s="285"/>
      <c r="I38" s="285"/>
      <c r="J38" s="181"/>
      <c r="K38" s="150"/>
      <c r="L38" s="150"/>
      <c r="M38" s="182" t="str">
        <f>IF(ISBLANK(C38),"",IF('LISTA DE INVENTARIO'!$Q$22:$Q4861='LISTA DE INVENTARIO'!$O$9,SUMIFS('LISTA DE INVENTARIO'!$K$22:$K4861,'LISTA DE INVENTARIO'!$C$22:$C4861,C38,'LISTA DE INVENTARIO'!$Q$22:$Q4861,'LISTA DE INVENTARIO'!$O$9)-SUMIFS($L$22:$L5133,$C$22:$C5133,C38),SUMIFS('LISTA DE INVENTARIO'!$K$22:$K4861,'LISTA DE INVENTARIO'!$C$22:$C4861,C38,'LISTA DE INVENTARIO'!$Q$22:$Q4861,'LISTA DE INVENTARIO'!$O$9)-SUMIFS($L$22:$L5133,$C$22:$C5133,C38)))</f>
        <v/>
      </c>
      <c r="N38" s="182" t="str">
        <f t="shared" si="0"/>
        <v/>
      </c>
      <c r="O38" s="190"/>
      <c r="P38" s="184" t="str">
        <f t="shared" si="2"/>
        <v/>
      </c>
      <c r="Q38" s="184" t="str">
        <f>IF(ISBLANK(C38),"",SUMIFS($P$22:$P5136,$C$22:$C5136,C38)-SUMIFS('LISTA DE INVENTARIO'!$N$22:$N4863,'LISTA DE INVENTARIO'!$C$22:$C4863,C38))</f>
        <v/>
      </c>
      <c r="R38" s="185"/>
      <c r="S38" s="188" t="str">
        <f ca="1"/>
        <v/>
      </c>
      <c r="T38" s="189" t="b">
        <v>0</v>
      </c>
      <c r="U38" s="211"/>
    </row>
    <row r="39" spans="1:21" ht="20.100000000000001" customHeight="1">
      <c r="A39" s="129"/>
      <c r="B39" s="149">
        <v>18</v>
      </c>
      <c r="C39" s="285"/>
      <c r="D39" s="285"/>
      <c r="E39" s="285"/>
      <c r="F39" s="285"/>
      <c r="G39" s="285"/>
      <c r="H39" s="285"/>
      <c r="I39" s="285"/>
      <c r="J39" s="181"/>
      <c r="K39" s="150"/>
      <c r="L39" s="150"/>
      <c r="M39" s="182" t="str">
        <f>IF(ISBLANK(C39),"",IF('LISTA DE INVENTARIO'!$Q$22:$Q4862='LISTA DE INVENTARIO'!$O$9,SUMIFS('LISTA DE INVENTARIO'!$K$22:$K4862,'LISTA DE INVENTARIO'!$C$22:$C4862,C39,'LISTA DE INVENTARIO'!$Q$22:$Q4862,'LISTA DE INVENTARIO'!$O$9)-SUMIFS($L$22:$L5134,$C$22:$C5134,C39),SUMIFS('LISTA DE INVENTARIO'!$K$22:$K4862,'LISTA DE INVENTARIO'!$C$22:$C4862,C39,'LISTA DE INVENTARIO'!$Q$22:$Q4862,'LISTA DE INVENTARIO'!$O$9)-SUMIFS($L$22:$L5134,$C$22:$C5134,C39)))</f>
        <v/>
      </c>
      <c r="N39" s="182" t="str">
        <f t="shared" si="0"/>
        <v/>
      </c>
      <c r="O39" s="190"/>
      <c r="P39" s="184" t="str">
        <f t="shared" si="2"/>
        <v/>
      </c>
      <c r="Q39" s="184" t="str">
        <f>IF(ISBLANK(C39),"",SUMIFS($P$22:$P5137,$C$22:$C5137,C39)-SUMIFS('LISTA DE INVENTARIO'!$N$22:$N4864,'LISTA DE INVENTARIO'!$C$22:$C4864,C39))</f>
        <v/>
      </c>
      <c r="R39" s="185"/>
      <c r="S39" s="188" t="str">
        <f ca="1"/>
        <v/>
      </c>
      <c r="T39" s="189" t="b">
        <v>0</v>
      </c>
      <c r="U39" s="211"/>
    </row>
    <row r="40" spans="1:21" ht="20.100000000000001" customHeight="1">
      <c r="A40" s="129"/>
      <c r="B40" s="149">
        <v>19</v>
      </c>
      <c r="C40" s="285"/>
      <c r="D40" s="285"/>
      <c r="E40" s="285"/>
      <c r="F40" s="285"/>
      <c r="G40" s="285"/>
      <c r="H40" s="285"/>
      <c r="I40" s="285"/>
      <c r="J40" s="181"/>
      <c r="K40" s="150"/>
      <c r="L40" s="150"/>
      <c r="M40" s="182" t="str">
        <f>IF(ISBLANK(C40),"",IF('LISTA DE INVENTARIO'!$Q$22:$Q4863='LISTA DE INVENTARIO'!$O$9,SUMIFS('LISTA DE INVENTARIO'!$K$22:$K4863,'LISTA DE INVENTARIO'!$C$22:$C4863,C40,'LISTA DE INVENTARIO'!$Q$22:$Q4863,'LISTA DE INVENTARIO'!$O$9)-SUMIFS($L$22:$L5135,$C$22:$C5135,C40),SUMIFS('LISTA DE INVENTARIO'!$K$22:$K4863,'LISTA DE INVENTARIO'!$C$22:$C4863,C40,'LISTA DE INVENTARIO'!$Q$22:$Q4863,'LISTA DE INVENTARIO'!$O$9)-SUMIFS($L$22:$L5135,$C$22:$C5135,C40)))</f>
        <v/>
      </c>
      <c r="N40" s="182" t="str">
        <f t="shared" si="0"/>
        <v/>
      </c>
      <c r="O40" s="190"/>
      <c r="P40" s="184" t="str">
        <f t="shared" si="2"/>
        <v/>
      </c>
      <c r="Q40" s="184" t="str">
        <f>IF(ISBLANK(C40),"",SUMIFS($P$22:$P5138,$C$22:$C5138,C40)-SUMIFS('LISTA DE INVENTARIO'!$N$22:$N4865,'LISTA DE INVENTARIO'!$C$22:$C4865,C40))</f>
        <v/>
      </c>
      <c r="R40" s="185"/>
      <c r="S40" s="188" t="str">
        <f ca="1"/>
        <v/>
      </c>
      <c r="T40" s="189" t="b">
        <v>0</v>
      </c>
      <c r="U40" s="211"/>
    </row>
    <row r="41" spans="1:21" ht="20.100000000000001" customHeight="1">
      <c r="A41" s="129"/>
      <c r="B41" s="149">
        <v>20</v>
      </c>
      <c r="C41" s="285"/>
      <c r="D41" s="285"/>
      <c r="E41" s="285"/>
      <c r="F41" s="285"/>
      <c r="G41" s="285"/>
      <c r="H41" s="285"/>
      <c r="I41" s="285"/>
      <c r="J41" s="181"/>
      <c r="K41" s="150"/>
      <c r="L41" s="150"/>
      <c r="M41" s="182" t="str">
        <f>IF(ISBLANK(C41),"",IF('LISTA DE INVENTARIO'!$Q$22:$Q4864='LISTA DE INVENTARIO'!$O$9,SUMIFS('LISTA DE INVENTARIO'!$K$22:$K4864,'LISTA DE INVENTARIO'!$C$22:$C4864,C41,'LISTA DE INVENTARIO'!$Q$22:$Q4864,'LISTA DE INVENTARIO'!$O$9)-SUMIFS($L$22:$L5136,$C$22:$C5136,C41),SUMIFS('LISTA DE INVENTARIO'!$K$22:$K4864,'LISTA DE INVENTARIO'!$C$22:$C4864,C41,'LISTA DE INVENTARIO'!$Q$22:$Q4864,'LISTA DE INVENTARIO'!$O$9)-SUMIFS($L$22:$L5136,$C$22:$C5136,C41)))</f>
        <v/>
      </c>
      <c r="N41" s="182" t="str">
        <f t="shared" si="0"/>
        <v/>
      </c>
      <c r="O41" s="190"/>
      <c r="P41" s="184" t="str">
        <f t="shared" si="2"/>
        <v/>
      </c>
      <c r="Q41" s="184" t="str">
        <f>IF(ISBLANK(C41),"",SUMIFS($P$22:$P5139,$C$22:$C5139,C41)-SUMIFS('LISTA DE INVENTARIO'!$N$22:$N4866,'LISTA DE INVENTARIO'!$C$22:$C4866,C41))</f>
        <v/>
      </c>
      <c r="R41" s="185"/>
      <c r="S41" s="188" t="str">
        <f ca="1"/>
        <v/>
      </c>
      <c r="T41" s="189" t="b">
        <v>0</v>
      </c>
      <c r="U41" s="211"/>
    </row>
    <row r="42" spans="1:21" ht="20.100000000000001" customHeight="1">
      <c r="A42" s="129"/>
      <c r="B42" s="149">
        <v>21</v>
      </c>
      <c r="C42" s="285"/>
      <c r="D42" s="285"/>
      <c r="E42" s="285"/>
      <c r="F42" s="285"/>
      <c r="G42" s="285"/>
      <c r="H42" s="285"/>
      <c r="I42" s="285"/>
      <c r="J42" s="181"/>
      <c r="K42" s="150"/>
      <c r="L42" s="150"/>
      <c r="M42" s="182" t="str">
        <f>IF(ISBLANK(C42),"",IF('LISTA DE INVENTARIO'!$Q$22:$Q4865='LISTA DE INVENTARIO'!$O$9,SUMIFS('LISTA DE INVENTARIO'!$K$22:$K4865,'LISTA DE INVENTARIO'!$C$22:$C4865,C42,'LISTA DE INVENTARIO'!$Q$22:$Q4865,'LISTA DE INVENTARIO'!$O$9)-SUMIFS($L$22:$L5137,$C$22:$C5137,C42),SUMIFS('LISTA DE INVENTARIO'!$K$22:$K4865,'LISTA DE INVENTARIO'!$C$22:$C4865,C42,'LISTA DE INVENTARIO'!$Q$22:$Q4865,'LISTA DE INVENTARIO'!$O$9)-SUMIFS($L$22:$L5137,$C$22:$C5137,C42)))</f>
        <v/>
      </c>
      <c r="N42" s="182" t="str">
        <f t="shared" si="0"/>
        <v/>
      </c>
      <c r="O42" s="190"/>
      <c r="P42" s="184" t="str">
        <f t="shared" si="2"/>
        <v/>
      </c>
      <c r="Q42" s="184" t="str">
        <f>IF(ISBLANK(C42),"",SUMIFS($P$22:$P5140,$C$22:$C5140,C42)-SUMIFS('LISTA DE INVENTARIO'!$N$22:$N4867,'LISTA DE INVENTARIO'!$C$22:$C4867,C42))</f>
        <v/>
      </c>
      <c r="R42" s="185"/>
      <c r="S42" s="188" t="str">
        <f ca="1"/>
        <v/>
      </c>
      <c r="T42" s="189" t="b">
        <v>0</v>
      </c>
      <c r="U42" s="211"/>
    </row>
    <row r="43" spans="1:21" ht="20.100000000000001" customHeight="1">
      <c r="A43" s="129"/>
      <c r="B43" s="149">
        <v>22</v>
      </c>
      <c r="C43" s="285"/>
      <c r="D43" s="285"/>
      <c r="E43" s="285"/>
      <c r="F43" s="285"/>
      <c r="G43" s="285"/>
      <c r="H43" s="285"/>
      <c r="I43" s="285"/>
      <c r="J43" s="181"/>
      <c r="K43" s="150"/>
      <c r="L43" s="150"/>
      <c r="M43" s="182" t="str">
        <f>IF(ISBLANK(C43),"",IF('LISTA DE INVENTARIO'!$Q$22:$Q4866='LISTA DE INVENTARIO'!$O$9,SUMIFS('LISTA DE INVENTARIO'!$K$22:$K4866,'LISTA DE INVENTARIO'!$C$22:$C4866,C43,'LISTA DE INVENTARIO'!$Q$22:$Q4866,'LISTA DE INVENTARIO'!$O$9)-SUMIFS($L$22:$L5138,$C$22:$C5138,C43),SUMIFS('LISTA DE INVENTARIO'!$K$22:$K4866,'LISTA DE INVENTARIO'!$C$22:$C4866,C43,'LISTA DE INVENTARIO'!$Q$22:$Q4866,'LISTA DE INVENTARIO'!$O$9)-SUMIFS($L$22:$L5138,$C$22:$C5138,C43)))</f>
        <v/>
      </c>
      <c r="N43" s="182" t="str">
        <f t="shared" si="0"/>
        <v/>
      </c>
      <c r="O43" s="190"/>
      <c r="P43" s="184" t="str">
        <f t="shared" si="2"/>
        <v/>
      </c>
      <c r="Q43" s="184" t="str">
        <f>IF(ISBLANK(C43),"",SUMIFS($P$22:$P5141,$C$22:$C5141,C43)-SUMIFS('LISTA DE INVENTARIO'!$N$22:$N4868,'LISTA DE INVENTARIO'!$C$22:$C4868,C43))</f>
        <v/>
      </c>
      <c r="R43" s="185"/>
      <c r="S43" s="188" t="str">
        <f ca="1"/>
        <v/>
      </c>
      <c r="T43" s="189" t="b">
        <v>0</v>
      </c>
      <c r="U43" s="211"/>
    </row>
    <row r="44" spans="1:21" ht="20.100000000000001" customHeight="1">
      <c r="A44" s="129"/>
      <c r="B44" s="149">
        <v>23</v>
      </c>
      <c r="C44" s="285"/>
      <c r="D44" s="285"/>
      <c r="E44" s="285"/>
      <c r="F44" s="285"/>
      <c r="G44" s="285"/>
      <c r="H44" s="285"/>
      <c r="I44" s="285"/>
      <c r="J44" s="181"/>
      <c r="K44" s="150"/>
      <c r="L44" s="150"/>
      <c r="M44" s="182" t="str">
        <f>IF(ISBLANK(C44),"",IF('LISTA DE INVENTARIO'!$Q$22:$Q4867='LISTA DE INVENTARIO'!$O$9,SUMIFS('LISTA DE INVENTARIO'!$K$22:$K4867,'LISTA DE INVENTARIO'!$C$22:$C4867,C44,'LISTA DE INVENTARIO'!$Q$22:$Q4867,'LISTA DE INVENTARIO'!$O$9)-SUMIFS($L$22:$L5139,$C$22:$C5139,C44),SUMIFS('LISTA DE INVENTARIO'!$K$22:$K4867,'LISTA DE INVENTARIO'!$C$22:$C4867,C44,'LISTA DE INVENTARIO'!$Q$22:$Q4867,'LISTA DE INVENTARIO'!$O$9)-SUMIFS($L$22:$L5139,$C$22:$C5139,C44)))</f>
        <v/>
      </c>
      <c r="N44" s="182" t="str">
        <f t="shared" si="0"/>
        <v/>
      </c>
      <c r="O44" s="190"/>
      <c r="P44" s="184" t="str">
        <f t="shared" si="2"/>
        <v/>
      </c>
      <c r="Q44" s="184" t="str">
        <f>IF(ISBLANK(C44),"",SUMIFS($P$22:$P5142,$C$22:$C5142,C44)-SUMIFS('LISTA DE INVENTARIO'!$N$22:$N4869,'LISTA DE INVENTARIO'!$C$22:$C4869,C44))</f>
        <v/>
      </c>
      <c r="R44" s="185"/>
      <c r="S44" s="188" t="str">
        <f ca="1"/>
        <v/>
      </c>
      <c r="T44" s="189"/>
      <c r="U44" s="211"/>
    </row>
    <row r="45" spans="1:21" ht="20.100000000000001" customHeight="1">
      <c r="A45" s="129"/>
      <c r="B45" s="149">
        <v>24</v>
      </c>
      <c r="C45" s="285"/>
      <c r="D45" s="285"/>
      <c r="E45" s="285"/>
      <c r="F45" s="285"/>
      <c r="G45" s="285"/>
      <c r="H45" s="285"/>
      <c r="I45" s="285"/>
      <c r="J45" s="181"/>
      <c r="K45" s="150"/>
      <c r="L45" s="150"/>
      <c r="M45" s="182" t="str">
        <f>IF(ISBLANK(C45),"",IF('LISTA DE INVENTARIO'!$Q$22:$Q4868='LISTA DE INVENTARIO'!$O$9,SUMIFS('LISTA DE INVENTARIO'!$K$22:$K4868,'LISTA DE INVENTARIO'!$C$22:$C4868,C45,'LISTA DE INVENTARIO'!$Q$22:$Q4868,'LISTA DE INVENTARIO'!$O$9)-SUMIFS($L$22:$L5140,$C$22:$C5140,C45),SUMIFS('LISTA DE INVENTARIO'!$K$22:$K4868,'LISTA DE INVENTARIO'!$C$22:$C4868,C45,'LISTA DE INVENTARIO'!$Q$22:$Q4868,'LISTA DE INVENTARIO'!$O$9)-SUMIFS($L$22:$L5140,$C$22:$C5140,C45)))</f>
        <v/>
      </c>
      <c r="N45" s="182" t="str">
        <f t="shared" si="0"/>
        <v/>
      </c>
      <c r="O45" s="190"/>
      <c r="P45" s="184" t="str">
        <f t="shared" si="2"/>
        <v/>
      </c>
      <c r="Q45" s="184" t="str">
        <f>IF(ISBLANK(C45),"",SUMIFS($P$22:$P5143,$C$22:$C5143,C45)-SUMIFS('LISTA DE INVENTARIO'!$N$22:$N4870,'LISTA DE INVENTARIO'!$C$22:$C4870,C45))</f>
        <v/>
      </c>
      <c r="R45" s="185"/>
      <c r="S45" s="188" t="str">
        <f ca="1"/>
        <v/>
      </c>
      <c r="T45" s="189" t="b">
        <v>0</v>
      </c>
      <c r="U45" s="211"/>
    </row>
    <row r="46" spans="1:21" ht="20.100000000000001" customHeight="1">
      <c r="A46" s="129"/>
      <c r="B46" s="149">
        <v>25</v>
      </c>
      <c r="C46" s="285"/>
      <c r="D46" s="285"/>
      <c r="E46" s="285"/>
      <c r="F46" s="285"/>
      <c r="G46" s="285"/>
      <c r="H46" s="285"/>
      <c r="I46" s="285"/>
      <c r="J46" s="181"/>
      <c r="K46" s="150"/>
      <c r="L46" s="150"/>
      <c r="M46" s="182" t="str">
        <f>IF(ISBLANK(C46),"",IF('LISTA DE INVENTARIO'!$Q$22:$Q4869='LISTA DE INVENTARIO'!$O$9,SUMIFS('LISTA DE INVENTARIO'!$K$22:$K4869,'LISTA DE INVENTARIO'!$C$22:$C4869,C46,'LISTA DE INVENTARIO'!$Q$22:$Q4869,'LISTA DE INVENTARIO'!$O$9)-SUMIFS($L$22:$L5141,$C$22:$C5141,C46),SUMIFS('LISTA DE INVENTARIO'!$K$22:$K4869,'LISTA DE INVENTARIO'!$C$22:$C4869,C46,'LISTA DE INVENTARIO'!$Q$22:$Q4869,'LISTA DE INVENTARIO'!$O$9)-SUMIFS($L$22:$L5141,$C$22:$C5141,C46)))</f>
        <v/>
      </c>
      <c r="N46" s="182" t="str">
        <f t="shared" si="0"/>
        <v/>
      </c>
      <c r="O46" s="190"/>
      <c r="P46" s="184" t="str">
        <f t="shared" si="2"/>
        <v/>
      </c>
      <c r="Q46" s="184" t="str">
        <f>IF(ISBLANK(C46),"",SUMIFS($P$22:$P5144,$C$22:$C5144,C46)-SUMIFS('LISTA DE INVENTARIO'!$N$22:$N4871,'LISTA DE INVENTARIO'!$C$22:$C4871,C46))</f>
        <v/>
      </c>
      <c r="R46" s="185"/>
      <c r="S46" s="188" t="str">
        <f ca="1"/>
        <v/>
      </c>
      <c r="T46" s="189" t="b">
        <v>0</v>
      </c>
      <c r="U46" s="211"/>
    </row>
    <row r="47" spans="1:21" ht="20.100000000000001" customHeight="1">
      <c r="A47" s="129"/>
      <c r="B47" s="149">
        <v>26</v>
      </c>
      <c r="C47" s="285"/>
      <c r="D47" s="285"/>
      <c r="E47" s="285"/>
      <c r="F47" s="285"/>
      <c r="G47" s="285"/>
      <c r="H47" s="285"/>
      <c r="I47" s="285"/>
      <c r="J47" s="181"/>
      <c r="K47" s="150"/>
      <c r="L47" s="150"/>
      <c r="M47" s="182" t="str">
        <f>IF(ISBLANK(C47),"",IF('LISTA DE INVENTARIO'!$Q$22:$Q4870='LISTA DE INVENTARIO'!$O$9,SUMIFS('LISTA DE INVENTARIO'!$K$22:$K4870,'LISTA DE INVENTARIO'!$C$22:$C4870,C47,'LISTA DE INVENTARIO'!$Q$22:$Q4870,'LISTA DE INVENTARIO'!$O$9)-SUMIFS($L$22:$L5142,$C$22:$C5142,C47),SUMIFS('LISTA DE INVENTARIO'!$K$22:$K4870,'LISTA DE INVENTARIO'!$C$22:$C4870,C47,'LISTA DE INVENTARIO'!$Q$22:$Q4870,'LISTA DE INVENTARIO'!$O$9)-SUMIFS($L$22:$L5142,$C$22:$C5142,C47)))</f>
        <v/>
      </c>
      <c r="N47" s="182" t="str">
        <f t="shared" si="0"/>
        <v/>
      </c>
      <c r="O47" s="190"/>
      <c r="P47" s="184" t="str">
        <f t="shared" si="2"/>
        <v/>
      </c>
      <c r="Q47" s="184" t="str">
        <f>IF(ISBLANK(C47),"",SUMIFS($P$22:$P5145,$C$22:$C5145,C47)-SUMIFS('LISTA DE INVENTARIO'!$N$22:$N4872,'LISTA DE INVENTARIO'!$C$22:$C4872,C47))</f>
        <v/>
      </c>
      <c r="R47" s="185"/>
      <c r="S47" s="188" t="str">
        <f ca="1"/>
        <v/>
      </c>
      <c r="T47" s="189" t="b">
        <v>0</v>
      </c>
      <c r="U47" s="211"/>
    </row>
    <row r="48" spans="1:21" ht="20.100000000000001" customHeight="1">
      <c r="A48" s="129"/>
      <c r="B48" s="149">
        <v>27</v>
      </c>
      <c r="C48" s="285"/>
      <c r="D48" s="285"/>
      <c r="E48" s="285"/>
      <c r="F48" s="285"/>
      <c r="G48" s="285"/>
      <c r="H48" s="285"/>
      <c r="I48" s="285"/>
      <c r="J48" s="181"/>
      <c r="K48" s="150"/>
      <c r="L48" s="150"/>
      <c r="M48" s="182" t="str">
        <f>IF(ISBLANK(C48),"",IF('LISTA DE INVENTARIO'!$Q$22:$Q4871='LISTA DE INVENTARIO'!$O$9,SUMIFS('LISTA DE INVENTARIO'!$K$22:$K4871,'LISTA DE INVENTARIO'!$C$22:$C4871,C48,'LISTA DE INVENTARIO'!$Q$22:$Q4871,'LISTA DE INVENTARIO'!$O$9)-SUMIFS($L$22:$L5143,$C$22:$C5143,C48),SUMIFS('LISTA DE INVENTARIO'!$K$22:$K4871,'LISTA DE INVENTARIO'!$C$22:$C4871,C48,'LISTA DE INVENTARIO'!$Q$22:$Q4871,'LISTA DE INVENTARIO'!$O$9)-SUMIFS($L$22:$L5143,$C$22:$C5143,C48)))</f>
        <v/>
      </c>
      <c r="N48" s="182" t="str">
        <f t="shared" si="0"/>
        <v/>
      </c>
      <c r="O48" s="190"/>
      <c r="P48" s="184" t="str">
        <f t="shared" si="2"/>
        <v/>
      </c>
      <c r="Q48" s="184" t="str">
        <f>IF(ISBLANK(C48),"",SUMIFS($P$22:$P5146,$C$22:$C5146,C48)-SUMIFS('LISTA DE INVENTARIO'!$N$22:$N4873,'LISTA DE INVENTARIO'!$C$22:$C4873,C48))</f>
        <v/>
      </c>
      <c r="R48" s="185"/>
      <c r="S48" s="188" t="str">
        <f ca="1"/>
        <v/>
      </c>
      <c r="T48" s="189" t="b">
        <v>0</v>
      </c>
      <c r="U48" s="211"/>
    </row>
    <row r="49" spans="1:21" ht="20.100000000000001" customHeight="1">
      <c r="A49" s="129"/>
      <c r="B49" s="149">
        <v>28</v>
      </c>
      <c r="C49" s="285"/>
      <c r="D49" s="285"/>
      <c r="E49" s="285"/>
      <c r="F49" s="285"/>
      <c r="G49" s="285"/>
      <c r="H49" s="285"/>
      <c r="I49" s="285"/>
      <c r="J49" s="181"/>
      <c r="K49" s="150"/>
      <c r="L49" s="150"/>
      <c r="M49" s="182" t="str">
        <f>IF(ISBLANK(C49),"",IF('LISTA DE INVENTARIO'!$Q$22:$Q4872='LISTA DE INVENTARIO'!$O$9,SUMIFS('LISTA DE INVENTARIO'!$K$22:$K4872,'LISTA DE INVENTARIO'!$C$22:$C4872,C49,'LISTA DE INVENTARIO'!$Q$22:$Q4872,'LISTA DE INVENTARIO'!$O$9)-SUMIFS($L$22:$L5144,$C$22:$C5144,C49),SUMIFS('LISTA DE INVENTARIO'!$K$22:$K4872,'LISTA DE INVENTARIO'!$C$22:$C4872,C49,'LISTA DE INVENTARIO'!$Q$22:$Q4872,'LISTA DE INVENTARIO'!$O$9)-SUMIFS($L$22:$L5144,$C$22:$C5144,C49)))</f>
        <v/>
      </c>
      <c r="N49" s="182" t="str">
        <f t="shared" si="0"/>
        <v/>
      </c>
      <c r="O49" s="190"/>
      <c r="P49" s="184" t="str">
        <f t="shared" si="2"/>
        <v/>
      </c>
      <c r="Q49" s="184" t="str">
        <f>IF(ISBLANK(C49),"",SUMIFS($P$22:$P5147,$C$22:$C5147,C49)-SUMIFS('LISTA DE INVENTARIO'!$N$22:$N4874,'LISTA DE INVENTARIO'!$C$22:$C4874,C49))</f>
        <v/>
      </c>
      <c r="R49" s="185"/>
      <c r="S49" s="188" t="str">
        <f ca="1"/>
        <v/>
      </c>
      <c r="T49" s="189" t="b">
        <v>0</v>
      </c>
      <c r="U49" s="211"/>
    </row>
    <row r="50" spans="1:21" ht="20.100000000000001" customHeight="1">
      <c r="A50" s="129"/>
      <c r="B50" s="149">
        <v>29</v>
      </c>
      <c r="C50" s="285"/>
      <c r="D50" s="285"/>
      <c r="E50" s="285"/>
      <c r="F50" s="285"/>
      <c r="G50" s="285"/>
      <c r="H50" s="285"/>
      <c r="I50" s="285"/>
      <c r="J50" s="181"/>
      <c r="K50" s="150"/>
      <c r="L50" s="150"/>
      <c r="M50" s="182" t="str">
        <f>IF(ISBLANK(C50),"",IF('LISTA DE INVENTARIO'!$Q$22:$Q4873='LISTA DE INVENTARIO'!$O$9,SUMIFS('LISTA DE INVENTARIO'!$K$22:$K4873,'LISTA DE INVENTARIO'!$C$22:$C4873,C50,'LISTA DE INVENTARIO'!$Q$22:$Q4873,'LISTA DE INVENTARIO'!$O$9)-SUMIFS($L$22:$L5145,$C$22:$C5145,C50),SUMIFS('LISTA DE INVENTARIO'!$K$22:$K4873,'LISTA DE INVENTARIO'!$C$22:$C4873,C50,'LISTA DE INVENTARIO'!$Q$22:$Q4873,'LISTA DE INVENTARIO'!$O$9)-SUMIFS($L$22:$L5145,$C$22:$C5145,C50)))</f>
        <v/>
      </c>
      <c r="N50" s="182" t="str">
        <f t="shared" si="0"/>
        <v/>
      </c>
      <c r="O50" s="190"/>
      <c r="P50" s="184" t="str">
        <f t="shared" si="2"/>
        <v/>
      </c>
      <c r="Q50" s="184" t="str">
        <f>IF(ISBLANK(C50),"",SUMIFS($P$22:$P5148,$C$22:$C5148,C50)-SUMIFS('LISTA DE INVENTARIO'!$N$22:$N4875,'LISTA DE INVENTARIO'!$C$22:$C4875,C50))</f>
        <v/>
      </c>
      <c r="R50" s="185"/>
      <c r="S50" s="188" t="str">
        <f ca="1"/>
        <v/>
      </c>
      <c r="T50" s="189" t="b">
        <v>0</v>
      </c>
      <c r="U50" s="211"/>
    </row>
    <row r="51" spans="1:21" ht="20.100000000000001" customHeight="1">
      <c r="A51" s="129"/>
      <c r="B51" s="149">
        <v>30</v>
      </c>
      <c r="C51" s="285"/>
      <c r="D51" s="285"/>
      <c r="E51" s="285"/>
      <c r="F51" s="285"/>
      <c r="G51" s="285"/>
      <c r="H51" s="285"/>
      <c r="I51" s="285"/>
      <c r="J51" s="181"/>
      <c r="K51" s="150"/>
      <c r="L51" s="150"/>
      <c r="M51" s="182" t="str">
        <f>IF(ISBLANK(C51),"",IF('LISTA DE INVENTARIO'!$Q$22:$Q4874='LISTA DE INVENTARIO'!$O$9,SUMIFS('LISTA DE INVENTARIO'!$K$22:$K4874,'LISTA DE INVENTARIO'!$C$22:$C4874,C51,'LISTA DE INVENTARIO'!$Q$22:$Q4874,'LISTA DE INVENTARIO'!$O$9)-SUMIFS($L$22:$L5146,$C$22:$C5146,C51),SUMIFS('LISTA DE INVENTARIO'!$K$22:$K4874,'LISTA DE INVENTARIO'!$C$22:$C4874,C51,'LISTA DE INVENTARIO'!$Q$22:$Q4874,'LISTA DE INVENTARIO'!$O$9)-SUMIFS($L$22:$L5146,$C$22:$C5146,C51)))</f>
        <v/>
      </c>
      <c r="N51" s="182" t="str">
        <f t="shared" si="0"/>
        <v/>
      </c>
      <c r="O51" s="190"/>
      <c r="P51" s="184" t="str">
        <f t="shared" si="2"/>
        <v/>
      </c>
      <c r="Q51" s="184" t="str">
        <f>IF(ISBLANK(C51),"",SUMIFS($P$22:$P5149,$C$22:$C5149,C51)-SUMIFS('LISTA DE INVENTARIO'!$N$22:$N4876,'LISTA DE INVENTARIO'!$C$22:$C4876,C51))</f>
        <v/>
      </c>
      <c r="R51" s="185"/>
      <c r="S51" s="188" t="str">
        <f ca="1"/>
        <v/>
      </c>
      <c r="T51" s="189" t="b">
        <v>0</v>
      </c>
      <c r="U51" s="211"/>
    </row>
    <row r="52" spans="1:21" ht="20.100000000000001" customHeight="1">
      <c r="A52" s="129"/>
      <c r="B52" s="149">
        <v>31</v>
      </c>
      <c r="C52" s="285"/>
      <c r="D52" s="285"/>
      <c r="E52" s="285"/>
      <c r="F52" s="285"/>
      <c r="G52" s="285"/>
      <c r="H52" s="285"/>
      <c r="I52" s="285"/>
      <c r="J52" s="181"/>
      <c r="K52" s="150"/>
      <c r="L52" s="150"/>
      <c r="M52" s="182" t="str">
        <f>IF(ISBLANK(C52),"",IF('LISTA DE INVENTARIO'!$Q$22:$Q4875='LISTA DE INVENTARIO'!$O$9,SUMIFS('LISTA DE INVENTARIO'!$K$22:$K4875,'LISTA DE INVENTARIO'!$C$22:$C4875,C52,'LISTA DE INVENTARIO'!$Q$22:$Q4875,'LISTA DE INVENTARIO'!$O$9)-SUMIFS($L$22:$L5147,$C$22:$C5147,C52),SUMIFS('LISTA DE INVENTARIO'!$K$22:$K4875,'LISTA DE INVENTARIO'!$C$22:$C4875,C52,'LISTA DE INVENTARIO'!$Q$22:$Q4875,'LISTA DE INVENTARIO'!$O$9)-SUMIFS($L$22:$L5147,$C$22:$C5147,C52)))</f>
        <v/>
      </c>
      <c r="N52" s="182" t="str">
        <f t="shared" si="0"/>
        <v/>
      </c>
      <c r="O52" s="190"/>
      <c r="P52" s="184" t="str">
        <f t="shared" si="2"/>
        <v/>
      </c>
      <c r="Q52" s="184" t="str">
        <f>IF(ISBLANK(C52),"",SUMIFS($P$22:$P5150,$C$22:$C5150,C52)-SUMIFS('LISTA DE INVENTARIO'!$N$22:$N4877,'LISTA DE INVENTARIO'!$C$22:$C4877,C52))</f>
        <v/>
      </c>
      <c r="R52" s="185"/>
      <c r="S52" s="188" t="str">
        <f ca="1"/>
        <v/>
      </c>
      <c r="T52" s="189" t="b">
        <v>0</v>
      </c>
      <c r="U52" s="211"/>
    </row>
    <row r="53" spans="1:21" ht="20.100000000000001" customHeight="1">
      <c r="A53" s="129"/>
      <c r="B53" s="149">
        <v>32</v>
      </c>
      <c r="C53" s="285"/>
      <c r="D53" s="285"/>
      <c r="E53" s="285"/>
      <c r="F53" s="285"/>
      <c r="G53" s="285"/>
      <c r="H53" s="285"/>
      <c r="I53" s="285"/>
      <c r="J53" s="181"/>
      <c r="K53" s="150"/>
      <c r="L53" s="150"/>
      <c r="M53" s="182" t="str">
        <f>IF(ISBLANK(C53),"",IF('LISTA DE INVENTARIO'!$Q$22:$Q4876='LISTA DE INVENTARIO'!$O$9,SUMIFS('LISTA DE INVENTARIO'!$K$22:$K4876,'LISTA DE INVENTARIO'!$C$22:$C4876,C53,'LISTA DE INVENTARIO'!$Q$22:$Q4876,'LISTA DE INVENTARIO'!$O$9)-SUMIFS($L$22:$L5148,$C$22:$C5148,C53),SUMIFS('LISTA DE INVENTARIO'!$K$22:$K4876,'LISTA DE INVENTARIO'!$C$22:$C4876,C53,'LISTA DE INVENTARIO'!$Q$22:$Q4876,'LISTA DE INVENTARIO'!$O$9)-SUMIFS($L$22:$L5148,$C$22:$C5148,C53)))</f>
        <v/>
      </c>
      <c r="N53" s="182" t="str">
        <f t="shared" si="0"/>
        <v/>
      </c>
      <c r="O53" s="190"/>
      <c r="P53" s="184" t="str">
        <f t="shared" si="2"/>
        <v/>
      </c>
      <c r="Q53" s="184" t="str">
        <f>IF(ISBLANK(C53),"",SUMIFS($P$22:$P5151,$C$22:$C5151,C53)-SUMIFS('LISTA DE INVENTARIO'!$N$22:$N4878,'LISTA DE INVENTARIO'!$C$22:$C4878,C53))</f>
        <v/>
      </c>
      <c r="R53" s="185"/>
      <c r="S53" s="188" t="str">
        <f ca="1"/>
        <v/>
      </c>
      <c r="T53" s="189" t="b">
        <v>0</v>
      </c>
      <c r="U53" s="211"/>
    </row>
    <row r="54" spans="1:21" ht="20.100000000000001" customHeight="1">
      <c r="A54" s="129"/>
      <c r="B54" s="149">
        <v>33</v>
      </c>
      <c r="C54" s="285"/>
      <c r="D54" s="285"/>
      <c r="E54" s="285"/>
      <c r="F54" s="285"/>
      <c r="G54" s="285"/>
      <c r="H54" s="285"/>
      <c r="I54" s="285"/>
      <c r="J54" s="181"/>
      <c r="K54" s="150"/>
      <c r="L54" s="150"/>
      <c r="M54" s="182" t="str">
        <f>IF(ISBLANK(C54),"",IF('LISTA DE INVENTARIO'!$Q$22:$Q4877='LISTA DE INVENTARIO'!$O$9,SUMIFS('LISTA DE INVENTARIO'!$K$22:$K4877,'LISTA DE INVENTARIO'!$C$22:$C4877,C54,'LISTA DE INVENTARIO'!$Q$22:$Q4877,'LISTA DE INVENTARIO'!$O$9)-SUMIFS($L$22:$L5149,$C$22:$C5149,C54),SUMIFS('LISTA DE INVENTARIO'!$K$22:$K4877,'LISTA DE INVENTARIO'!$C$22:$C4877,C54,'LISTA DE INVENTARIO'!$Q$22:$Q4877,'LISTA DE INVENTARIO'!$O$9)-SUMIFS($L$22:$L5149,$C$22:$C5149,C54)))</f>
        <v/>
      </c>
      <c r="N54" s="182" t="str">
        <f t="shared" si="0"/>
        <v/>
      </c>
      <c r="O54" s="190"/>
      <c r="P54" s="184" t="str">
        <f t="shared" si="2"/>
        <v/>
      </c>
      <c r="Q54" s="184" t="str">
        <f>IF(ISBLANK(C54),"",SUMIFS($P$22:$P5152,$C$22:$C5152,C54)-SUMIFS('LISTA DE INVENTARIO'!$N$22:$N4879,'LISTA DE INVENTARIO'!$C$22:$C4879,C54))</f>
        <v/>
      </c>
      <c r="R54" s="185"/>
      <c r="S54" s="188" t="str">
        <f ca="1"/>
        <v/>
      </c>
      <c r="T54" s="189" t="b">
        <v>0</v>
      </c>
      <c r="U54" s="211"/>
    </row>
    <row r="55" spans="1:21" ht="20.100000000000001" customHeight="1">
      <c r="A55" s="129"/>
      <c r="B55" s="149">
        <v>34</v>
      </c>
      <c r="C55" s="285"/>
      <c r="D55" s="285"/>
      <c r="E55" s="285"/>
      <c r="F55" s="285"/>
      <c r="G55" s="285"/>
      <c r="H55" s="285"/>
      <c r="I55" s="285"/>
      <c r="J55" s="181"/>
      <c r="K55" s="150"/>
      <c r="L55" s="150"/>
      <c r="M55" s="182" t="str">
        <f>IF(ISBLANK(C55),"",IF('LISTA DE INVENTARIO'!$Q$22:$Q4878='LISTA DE INVENTARIO'!$O$9,SUMIFS('LISTA DE INVENTARIO'!$K$22:$K4878,'LISTA DE INVENTARIO'!$C$22:$C4878,C55,'LISTA DE INVENTARIO'!$Q$22:$Q4878,'LISTA DE INVENTARIO'!$O$9)-SUMIFS($L$22:$L5150,$C$22:$C5150,C55),SUMIFS('LISTA DE INVENTARIO'!$K$22:$K4878,'LISTA DE INVENTARIO'!$C$22:$C4878,C55,'LISTA DE INVENTARIO'!$Q$22:$Q4878,'LISTA DE INVENTARIO'!$O$9)-SUMIFS($L$22:$L5150,$C$22:$C5150,C55)))</f>
        <v/>
      </c>
      <c r="N55" s="182" t="str">
        <f t="shared" si="0"/>
        <v/>
      </c>
      <c r="O55" s="190"/>
      <c r="P55" s="184" t="str">
        <f t="shared" si="2"/>
        <v/>
      </c>
      <c r="Q55" s="184" t="str">
        <f>IF(ISBLANK(C55),"",SUMIFS($P$22:$P5153,$C$22:$C5153,C55)-SUMIFS('LISTA DE INVENTARIO'!$N$22:$N4880,'LISTA DE INVENTARIO'!$C$22:$C4880,C55))</f>
        <v/>
      </c>
      <c r="R55" s="185"/>
      <c r="S55" s="188" t="str">
        <f ca="1"/>
        <v/>
      </c>
      <c r="T55" s="189" t="b">
        <v>0</v>
      </c>
      <c r="U55" s="211"/>
    </row>
    <row r="56" spans="1:21" ht="20.100000000000001" customHeight="1">
      <c r="A56" s="129"/>
      <c r="B56" s="149">
        <v>35</v>
      </c>
      <c r="C56" s="285"/>
      <c r="D56" s="285"/>
      <c r="E56" s="285"/>
      <c r="F56" s="285"/>
      <c r="G56" s="285"/>
      <c r="H56" s="285"/>
      <c r="I56" s="285"/>
      <c r="J56" s="181"/>
      <c r="K56" s="150"/>
      <c r="L56" s="150"/>
      <c r="M56" s="182" t="str">
        <f>IF(ISBLANK(C56),"",IF('LISTA DE INVENTARIO'!$Q$22:$Q4879='LISTA DE INVENTARIO'!$O$9,SUMIFS('LISTA DE INVENTARIO'!$K$22:$K4879,'LISTA DE INVENTARIO'!$C$22:$C4879,C56,'LISTA DE INVENTARIO'!$Q$22:$Q4879,'LISTA DE INVENTARIO'!$O$9)-SUMIFS($L$22:$L5151,$C$22:$C5151,C56),SUMIFS('LISTA DE INVENTARIO'!$K$22:$K4879,'LISTA DE INVENTARIO'!$C$22:$C4879,C56,'LISTA DE INVENTARIO'!$Q$22:$Q4879,'LISTA DE INVENTARIO'!$O$9)-SUMIFS($L$22:$L5151,$C$22:$C5151,C56)))</f>
        <v/>
      </c>
      <c r="N56" s="182" t="str">
        <f t="shared" si="0"/>
        <v/>
      </c>
      <c r="O56" s="190"/>
      <c r="P56" s="184" t="str">
        <f t="shared" si="2"/>
        <v/>
      </c>
      <c r="Q56" s="184" t="str">
        <f>IF(ISBLANK(C56),"",SUMIFS($P$22:$P5154,$C$22:$C5154,C56)-SUMIFS('LISTA DE INVENTARIO'!$N$22:$N4881,'LISTA DE INVENTARIO'!$C$22:$C4881,C56))</f>
        <v/>
      </c>
      <c r="R56" s="185"/>
      <c r="S56" s="188" t="str">
        <f ca="1"/>
        <v/>
      </c>
      <c r="T56" s="189" t="b">
        <v>0</v>
      </c>
      <c r="U56" s="211"/>
    </row>
    <row r="57" spans="1:21" ht="20.100000000000001" customHeight="1">
      <c r="A57" s="129"/>
      <c r="B57" s="149">
        <v>36</v>
      </c>
      <c r="C57" s="285"/>
      <c r="D57" s="285"/>
      <c r="E57" s="285"/>
      <c r="F57" s="285"/>
      <c r="G57" s="285"/>
      <c r="H57" s="285"/>
      <c r="I57" s="285"/>
      <c r="J57" s="181"/>
      <c r="K57" s="150"/>
      <c r="L57" s="150"/>
      <c r="M57" s="182" t="str">
        <f>IF(ISBLANK(C57),"",IF('LISTA DE INVENTARIO'!$Q$22:$Q4880='LISTA DE INVENTARIO'!$O$9,SUMIFS('LISTA DE INVENTARIO'!$K$22:$K4880,'LISTA DE INVENTARIO'!$C$22:$C4880,C57,'LISTA DE INVENTARIO'!$Q$22:$Q4880,'LISTA DE INVENTARIO'!$O$9)-SUMIFS($L$22:$L5152,$C$22:$C5152,C57),SUMIFS('LISTA DE INVENTARIO'!$K$22:$K4880,'LISTA DE INVENTARIO'!$C$22:$C4880,C57,'LISTA DE INVENTARIO'!$Q$22:$Q4880,'LISTA DE INVENTARIO'!$O$9)-SUMIFS($L$22:$L5152,$C$22:$C5152,C57)))</f>
        <v/>
      </c>
      <c r="N57" s="182" t="str">
        <f t="shared" si="0"/>
        <v/>
      </c>
      <c r="O57" s="190"/>
      <c r="P57" s="184" t="str">
        <f t="shared" si="2"/>
        <v/>
      </c>
      <c r="Q57" s="184" t="str">
        <f>IF(ISBLANK(C57),"",SUMIFS($P$22:$P5155,$C$22:$C5155,C57)-SUMIFS('LISTA DE INVENTARIO'!$N$22:$N4882,'LISTA DE INVENTARIO'!$C$22:$C4882,C57))</f>
        <v/>
      </c>
      <c r="R57" s="185"/>
      <c r="S57" s="188" t="str">
        <f ca="1"/>
        <v/>
      </c>
      <c r="T57" s="189" t="b">
        <v>0</v>
      </c>
      <c r="U57" s="211"/>
    </row>
    <row r="58" spans="1:21" ht="20.100000000000001" customHeight="1">
      <c r="A58" s="128"/>
      <c r="B58" s="149">
        <v>37</v>
      </c>
      <c r="C58" s="285"/>
      <c r="D58" s="285"/>
      <c r="E58" s="285"/>
      <c r="F58" s="285"/>
      <c r="G58" s="285"/>
      <c r="H58" s="285"/>
      <c r="I58" s="285"/>
      <c r="J58" s="181"/>
      <c r="K58" s="150"/>
      <c r="L58" s="150"/>
      <c r="M58" s="182" t="str">
        <f>IF(ISBLANK(C58),"",IF('LISTA DE INVENTARIO'!$Q$22:$Q4881='LISTA DE INVENTARIO'!$O$9,SUMIFS('LISTA DE INVENTARIO'!$K$22:$K4881,'LISTA DE INVENTARIO'!$C$22:$C4881,C58,'LISTA DE INVENTARIO'!$Q$22:$Q4881,'LISTA DE INVENTARIO'!$O$9)-SUMIFS($L$22:$L5153,$C$22:$C5153,C58),SUMIFS('LISTA DE INVENTARIO'!$K$22:$K4881,'LISTA DE INVENTARIO'!$C$22:$C4881,C58,'LISTA DE INVENTARIO'!$Q$22:$Q4881,'LISTA DE INVENTARIO'!$O$9)-SUMIFS($L$22:$L5153,$C$22:$C5153,C58)))</f>
        <v/>
      </c>
      <c r="N58" s="182" t="str">
        <f t="shared" si="0"/>
        <v/>
      </c>
      <c r="O58" s="190"/>
      <c r="P58" s="184" t="str">
        <f t="shared" si="2"/>
        <v/>
      </c>
      <c r="Q58" s="184" t="str">
        <f>IF(ISBLANK(C58),"",SUMIFS($P$22:$P5156,$C$22:$C5156,C58)-SUMIFS('LISTA DE INVENTARIO'!$N$22:$N4883,'LISTA DE INVENTARIO'!$C$22:$C4883,C58))</f>
        <v/>
      </c>
      <c r="R58" s="185"/>
      <c r="S58" s="188" t="str">
        <f ca="1"/>
        <v/>
      </c>
      <c r="T58" s="189" t="b">
        <v>0</v>
      </c>
      <c r="U58" s="211"/>
    </row>
    <row r="59" spans="1:21" ht="20.100000000000001" customHeight="1">
      <c r="A59" s="128"/>
      <c r="B59" s="149">
        <v>38</v>
      </c>
      <c r="C59" s="285"/>
      <c r="D59" s="285"/>
      <c r="E59" s="285"/>
      <c r="F59" s="285"/>
      <c r="G59" s="285"/>
      <c r="H59" s="285"/>
      <c r="I59" s="285"/>
      <c r="J59" s="181"/>
      <c r="K59" s="150"/>
      <c r="L59" s="150"/>
      <c r="M59" s="182" t="str">
        <f>IF(ISBLANK(C59),"",IF('LISTA DE INVENTARIO'!$Q$22:$Q4882='LISTA DE INVENTARIO'!$O$9,SUMIFS('LISTA DE INVENTARIO'!$K$22:$K4882,'LISTA DE INVENTARIO'!$C$22:$C4882,C59,'LISTA DE INVENTARIO'!$Q$22:$Q4882,'LISTA DE INVENTARIO'!$O$9)-SUMIFS($L$22:$L5154,$C$22:$C5154,C59),SUMIFS('LISTA DE INVENTARIO'!$K$22:$K4882,'LISTA DE INVENTARIO'!$C$22:$C4882,C59,'LISTA DE INVENTARIO'!$Q$22:$Q4882,'LISTA DE INVENTARIO'!$O$9)-SUMIFS($L$22:$L5154,$C$22:$C5154,C59)))</f>
        <v/>
      </c>
      <c r="N59" s="182" t="str">
        <f t="shared" si="0"/>
        <v/>
      </c>
      <c r="O59" s="190"/>
      <c r="P59" s="184" t="str">
        <f t="shared" si="2"/>
        <v/>
      </c>
      <c r="Q59" s="184" t="str">
        <f>IF(ISBLANK(C59),"",SUMIFS($P$22:$P5157,$C$22:$C5157,C59)-SUMIFS('LISTA DE INVENTARIO'!$N$22:$N4884,'LISTA DE INVENTARIO'!$C$22:$C4884,C59))</f>
        <v/>
      </c>
      <c r="R59" s="185"/>
      <c r="S59" s="188" t="str">
        <f ca="1"/>
        <v/>
      </c>
      <c r="T59" s="189" t="b">
        <v>0</v>
      </c>
      <c r="U59" s="211"/>
    </row>
    <row r="60" spans="1:21" ht="20.100000000000001" customHeight="1">
      <c r="A60" s="128"/>
      <c r="B60" s="149">
        <v>39</v>
      </c>
      <c r="C60" s="285"/>
      <c r="D60" s="285"/>
      <c r="E60" s="285"/>
      <c r="F60" s="285"/>
      <c r="G60" s="285"/>
      <c r="H60" s="285"/>
      <c r="I60" s="285"/>
      <c r="J60" s="181"/>
      <c r="K60" s="150"/>
      <c r="L60" s="150"/>
      <c r="M60" s="182" t="str">
        <f>IF(ISBLANK(C60),"",IF('LISTA DE INVENTARIO'!$Q$22:$Q4883='LISTA DE INVENTARIO'!$O$9,SUMIFS('LISTA DE INVENTARIO'!$K$22:$K4883,'LISTA DE INVENTARIO'!$C$22:$C4883,C60,'LISTA DE INVENTARIO'!$Q$22:$Q4883,'LISTA DE INVENTARIO'!$O$9)-SUMIFS($L$22:$L5155,$C$22:$C5155,C60),SUMIFS('LISTA DE INVENTARIO'!$K$22:$K4883,'LISTA DE INVENTARIO'!$C$22:$C4883,C60,'LISTA DE INVENTARIO'!$Q$22:$Q4883,'LISTA DE INVENTARIO'!$O$9)-SUMIFS($L$22:$L5155,$C$22:$C5155,C60)))</f>
        <v/>
      </c>
      <c r="N60" s="182" t="str">
        <f t="shared" si="0"/>
        <v/>
      </c>
      <c r="O60" s="190"/>
      <c r="P60" s="184" t="str">
        <f t="shared" si="2"/>
        <v/>
      </c>
      <c r="Q60" s="184" t="str">
        <f>IF(ISBLANK(C60),"",SUMIFS($P$22:$P5158,$C$22:$C5158,C60)-SUMIFS('LISTA DE INVENTARIO'!$N$22:$N4885,'LISTA DE INVENTARIO'!$C$22:$C4885,C60))</f>
        <v/>
      </c>
      <c r="R60" s="185"/>
      <c r="S60" s="188" t="str">
        <f ca="1"/>
        <v/>
      </c>
      <c r="T60" s="189" t="b">
        <v>0</v>
      </c>
      <c r="U60" s="211"/>
    </row>
    <row r="61" spans="1:21" ht="20.100000000000001" customHeight="1">
      <c r="A61" s="128"/>
      <c r="B61" s="149">
        <v>40</v>
      </c>
      <c r="C61" s="285"/>
      <c r="D61" s="285"/>
      <c r="E61" s="285"/>
      <c r="F61" s="285"/>
      <c r="G61" s="285"/>
      <c r="H61" s="285"/>
      <c r="I61" s="285"/>
      <c r="J61" s="181"/>
      <c r="K61" s="150"/>
      <c r="L61" s="150"/>
      <c r="M61" s="182" t="str">
        <f>IF(ISBLANK(C61),"",IF('LISTA DE INVENTARIO'!$Q$22:$Q4884='LISTA DE INVENTARIO'!$O$9,SUMIFS('LISTA DE INVENTARIO'!$K$22:$K4884,'LISTA DE INVENTARIO'!$C$22:$C4884,C61,'LISTA DE INVENTARIO'!$Q$22:$Q4884,'LISTA DE INVENTARIO'!$O$9)-SUMIFS($L$22:$L5156,$C$22:$C5156,C61),SUMIFS('LISTA DE INVENTARIO'!$K$22:$K4884,'LISTA DE INVENTARIO'!$C$22:$C4884,C61,'LISTA DE INVENTARIO'!$Q$22:$Q4884,'LISTA DE INVENTARIO'!$O$9)-SUMIFS($L$22:$L5156,$C$22:$C5156,C61)))</f>
        <v/>
      </c>
      <c r="N61" s="182" t="str">
        <f t="shared" si="0"/>
        <v/>
      </c>
      <c r="O61" s="190"/>
      <c r="P61" s="184" t="str">
        <f t="shared" si="2"/>
        <v/>
      </c>
      <c r="Q61" s="184" t="str">
        <f>IF(ISBLANK(C61),"",SUMIFS($P$22:$P5159,$C$22:$C5159,C61)-SUMIFS('LISTA DE INVENTARIO'!$N$22:$N4886,'LISTA DE INVENTARIO'!$C$22:$C4886,C61))</f>
        <v/>
      </c>
      <c r="R61" s="185"/>
      <c r="S61" s="188" t="str">
        <f ca="1"/>
        <v/>
      </c>
      <c r="T61" s="189" t="b">
        <v>0</v>
      </c>
      <c r="U61" s="211"/>
    </row>
    <row r="62" spans="1:21" ht="20.100000000000001" customHeight="1">
      <c r="A62" s="128"/>
      <c r="B62" s="149">
        <v>41</v>
      </c>
      <c r="C62" s="285"/>
      <c r="D62" s="285"/>
      <c r="E62" s="285"/>
      <c r="F62" s="285"/>
      <c r="G62" s="285"/>
      <c r="H62" s="285"/>
      <c r="I62" s="285"/>
      <c r="J62" s="181"/>
      <c r="K62" s="150"/>
      <c r="L62" s="150"/>
      <c r="M62" s="182" t="str">
        <f>IF(ISBLANK(C62),"",IF('LISTA DE INVENTARIO'!$Q$22:$Q4885='LISTA DE INVENTARIO'!$O$9,SUMIFS('LISTA DE INVENTARIO'!$K$22:$K4885,'LISTA DE INVENTARIO'!$C$22:$C4885,C62,'LISTA DE INVENTARIO'!$Q$22:$Q4885,'LISTA DE INVENTARIO'!$O$9)-SUMIFS($L$22:$L5157,$C$22:$C5157,C62),SUMIFS('LISTA DE INVENTARIO'!$K$22:$K4885,'LISTA DE INVENTARIO'!$C$22:$C4885,C62,'LISTA DE INVENTARIO'!$Q$22:$Q4885,'LISTA DE INVENTARIO'!$O$9)-SUMIFS($L$22:$L5157,$C$22:$C5157,C62)))</f>
        <v/>
      </c>
      <c r="N62" s="182" t="str">
        <f t="shared" si="0"/>
        <v/>
      </c>
      <c r="O62" s="190"/>
      <c r="P62" s="184" t="str">
        <f t="shared" si="2"/>
        <v/>
      </c>
      <c r="Q62" s="184" t="str">
        <f>IF(ISBLANK(C62),"",SUMIFS($P$22:$P5160,$C$22:$C5160,C62)-SUMIFS('LISTA DE INVENTARIO'!$N$22:$N4887,'LISTA DE INVENTARIO'!$C$22:$C4887,C62))</f>
        <v/>
      </c>
      <c r="R62" s="185"/>
      <c r="S62" s="188" t="str">
        <f ca="1"/>
        <v/>
      </c>
      <c r="T62" s="189" t="b">
        <v>0</v>
      </c>
      <c r="U62" s="211"/>
    </row>
    <row r="63" spans="1:21" ht="20.100000000000001" customHeight="1">
      <c r="A63" s="128"/>
      <c r="B63" s="149">
        <v>42</v>
      </c>
      <c r="C63" s="285"/>
      <c r="D63" s="285"/>
      <c r="E63" s="285"/>
      <c r="F63" s="285"/>
      <c r="G63" s="285"/>
      <c r="H63" s="285"/>
      <c r="I63" s="285"/>
      <c r="J63" s="181"/>
      <c r="K63" s="150"/>
      <c r="L63" s="150"/>
      <c r="M63" s="182" t="str">
        <f>IF(ISBLANK(C63),"",IF('LISTA DE INVENTARIO'!$Q$22:$Q4886='LISTA DE INVENTARIO'!$O$9,SUMIFS('LISTA DE INVENTARIO'!$K$22:$K4886,'LISTA DE INVENTARIO'!$C$22:$C4886,C63,'LISTA DE INVENTARIO'!$Q$22:$Q4886,'LISTA DE INVENTARIO'!$O$9)-SUMIFS($L$22:$L5158,$C$22:$C5158,C63),SUMIFS('LISTA DE INVENTARIO'!$K$22:$K4886,'LISTA DE INVENTARIO'!$C$22:$C4886,C63,'LISTA DE INVENTARIO'!$Q$22:$Q4886,'LISTA DE INVENTARIO'!$O$9)-SUMIFS($L$22:$L5158,$C$22:$C5158,C63)))</f>
        <v/>
      </c>
      <c r="N63" s="182" t="str">
        <f t="shared" si="0"/>
        <v/>
      </c>
      <c r="O63" s="190"/>
      <c r="P63" s="184" t="str">
        <f t="shared" si="2"/>
        <v/>
      </c>
      <c r="Q63" s="184" t="str">
        <f>IF(ISBLANK(C63),"",SUMIFS($P$22:$P5161,$C$22:$C5161,C63)-SUMIFS('LISTA DE INVENTARIO'!$N$22:$N4888,'LISTA DE INVENTARIO'!$C$22:$C4888,C63))</f>
        <v/>
      </c>
      <c r="R63" s="185"/>
      <c r="S63" s="188" t="str">
        <f ca="1"/>
        <v/>
      </c>
      <c r="T63" s="189" t="b">
        <v>0</v>
      </c>
      <c r="U63" s="211"/>
    </row>
    <row r="64" spans="1:21" ht="20.100000000000001" customHeight="1">
      <c r="A64" s="128"/>
      <c r="B64" s="149">
        <v>43</v>
      </c>
      <c r="C64" s="285"/>
      <c r="D64" s="285"/>
      <c r="E64" s="285"/>
      <c r="F64" s="285"/>
      <c r="G64" s="285"/>
      <c r="H64" s="285"/>
      <c r="I64" s="285"/>
      <c r="J64" s="181"/>
      <c r="K64" s="150"/>
      <c r="L64" s="150"/>
      <c r="M64" s="182" t="str">
        <f>IF(ISBLANK(C64),"",IF('LISTA DE INVENTARIO'!$Q$22:$Q4887='LISTA DE INVENTARIO'!$O$9,SUMIFS('LISTA DE INVENTARIO'!$K$22:$K4887,'LISTA DE INVENTARIO'!$C$22:$C4887,C64,'LISTA DE INVENTARIO'!$Q$22:$Q4887,'LISTA DE INVENTARIO'!$O$9)-SUMIFS($L$22:$L5159,$C$22:$C5159,C64),SUMIFS('LISTA DE INVENTARIO'!$K$22:$K4887,'LISTA DE INVENTARIO'!$C$22:$C4887,C64,'LISTA DE INVENTARIO'!$Q$22:$Q4887,'LISTA DE INVENTARIO'!$O$9)-SUMIFS($L$22:$L5159,$C$22:$C5159,C64)))</f>
        <v/>
      </c>
      <c r="N64" s="182" t="str">
        <f t="shared" si="0"/>
        <v/>
      </c>
      <c r="O64" s="190"/>
      <c r="P64" s="184" t="str">
        <f t="shared" si="2"/>
        <v/>
      </c>
      <c r="Q64" s="184" t="str">
        <f>IF(ISBLANK(C64),"",SUMIFS($P$22:$P5162,$C$22:$C5162,C64)-SUMIFS('LISTA DE INVENTARIO'!$N$22:$N4889,'LISTA DE INVENTARIO'!$C$22:$C4889,C64))</f>
        <v/>
      </c>
      <c r="R64" s="185"/>
      <c r="S64" s="188" t="str">
        <f ca="1"/>
        <v/>
      </c>
      <c r="T64" s="189" t="b">
        <v>0</v>
      </c>
      <c r="U64" s="211"/>
    </row>
    <row r="65" spans="1:21" ht="20.100000000000001" customHeight="1">
      <c r="A65" s="128"/>
      <c r="B65" s="149">
        <v>44</v>
      </c>
      <c r="C65" s="285"/>
      <c r="D65" s="285"/>
      <c r="E65" s="285"/>
      <c r="F65" s="285"/>
      <c r="G65" s="285"/>
      <c r="H65" s="285"/>
      <c r="I65" s="285"/>
      <c r="J65" s="181"/>
      <c r="K65" s="150"/>
      <c r="L65" s="150"/>
      <c r="M65" s="182" t="str">
        <f>IF(ISBLANK(C65),"",IF('LISTA DE INVENTARIO'!$Q$22:$Q4888='LISTA DE INVENTARIO'!$O$9,SUMIFS('LISTA DE INVENTARIO'!$K$22:$K4888,'LISTA DE INVENTARIO'!$C$22:$C4888,C65,'LISTA DE INVENTARIO'!$Q$22:$Q4888,'LISTA DE INVENTARIO'!$O$9)-SUMIFS($L$22:$L5160,$C$22:$C5160,C65),SUMIFS('LISTA DE INVENTARIO'!$K$22:$K4888,'LISTA DE INVENTARIO'!$C$22:$C4888,C65,'LISTA DE INVENTARIO'!$Q$22:$Q4888,'LISTA DE INVENTARIO'!$O$9)-SUMIFS($L$22:$L5160,$C$22:$C5160,C65)))</f>
        <v/>
      </c>
      <c r="N65" s="182" t="str">
        <f t="shared" si="0"/>
        <v/>
      </c>
      <c r="O65" s="190"/>
      <c r="P65" s="184" t="str">
        <f t="shared" si="2"/>
        <v/>
      </c>
      <c r="Q65" s="184" t="str">
        <f>IF(ISBLANK(C65),"",SUMIFS($P$22:$P5163,$C$22:$C5163,C65)-SUMIFS('LISTA DE INVENTARIO'!$N$22:$N4890,'LISTA DE INVENTARIO'!$C$22:$C4890,C65))</f>
        <v/>
      </c>
      <c r="R65" s="185"/>
      <c r="S65" s="188" t="str">
        <f ca="1"/>
        <v/>
      </c>
      <c r="T65" s="189" t="b">
        <v>0</v>
      </c>
      <c r="U65" s="211"/>
    </row>
    <row r="66" spans="1:21" ht="20.100000000000001" customHeight="1">
      <c r="A66" s="128"/>
      <c r="B66" s="149">
        <v>45</v>
      </c>
      <c r="C66" s="285"/>
      <c r="D66" s="285"/>
      <c r="E66" s="285"/>
      <c r="F66" s="285"/>
      <c r="G66" s="285"/>
      <c r="H66" s="285"/>
      <c r="I66" s="285"/>
      <c r="J66" s="181"/>
      <c r="K66" s="150"/>
      <c r="L66" s="150"/>
      <c r="M66" s="182" t="str">
        <f>IF(ISBLANK(C66),"",IF('LISTA DE INVENTARIO'!$Q$22:$Q4889='LISTA DE INVENTARIO'!$O$9,SUMIFS('LISTA DE INVENTARIO'!$K$22:$K4889,'LISTA DE INVENTARIO'!$C$22:$C4889,C66,'LISTA DE INVENTARIO'!$Q$22:$Q4889,'LISTA DE INVENTARIO'!$O$9)-SUMIFS($L$22:$L5161,$C$22:$C5161,C66),SUMIFS('LISTA DE INVENTARIO'!$K$22:$K4889,'LISTA DE INVENTARIO'!$C$22:$C4889,C66,'LISTA DE INVENTARIO'!$Q$22:$Q4889,'LISTA DE INVENTARIO'!$O$9)-SUMIFS($L$22:$L5161,$C$22:$C5161,C66)))</f>
        <v/>
      </c>
      <c r="N66" s="182" t="str">
        <f t="shared" si="0"/>
        <v/>
      </c>
      <c r="O66" s="190"/>
      <c r="P66" s="184" t="str">
        <f t="shared" si="2"/>
        <v/>
      </c>
      <c r="Q66" s="184" t="str">
        <f>IF(ISBLANK(C66),"",SUMIFS($P$22:$P5164,$C$22:$C5164,C66)-SUMIFS('LISTA DE INVENTARIO'!$N$22:$N4891,'LISTA DE INVENTARIO'!$C$22:$C4891,C66))</f>
        <v/>
      </c>
      <c r="R66" s="185"/>
      <c r="S66" s="188" t="str">
        <f ca="1"/>
        <v/>
      </c>
      <c r="T66" s="189" t="b">
        <v>0</v>
      </c>
      <c r="U66" s="211"/>
    </row>
    <row r="67" spans="1:21" ht="20.100000000000001" customHeight="1">
      <c r="A67" s="128"/>
      <c r="B67" s="149">
        <v>46</v>
      </c>
      <c r="C67" s="285"/>
      <c r="D67" s="285"/>
      <c r="E67" s="285"/>
      <c r="F67" s="285"/>
      <c r="G67" s="285"/>
      <c r="H67" s="285"/>
      <c r="I67" s="285"/>
      <c r="J67" s="181"/>
      <c r="K67" s="150"/>
      <c r="L67" s="150"/>
      <c r="M67" s="182" t="str">
        <f>IF(ISBLANK(C67),"",IF('LISTA DE INVENTARIO'!$Q$22:$Q4890='LISTA DE INVENTARIO'!$O$9,SUMIFS('LISTA DE INVENTARIO'!$K$22:$K4890,'LISTA DE INVENTARIO'!$C$22:$C4890,C67,'LISTA DE INVENTARIO'!$Q$22:$Q4890,'LISTA DE INVENTARIO'!$O$9)-SUMIFS($L$22:$L5162,$C$22:$C5162,C67),SUMIFS('LISTA DE INVENTARIO'!$K$22:$K4890,'LISTA DE INVENTARIO'!$C$22:$C4890,C67,'LISTA DE INVENTARIO'!$Q$22:$Q4890,'LISTA DE INVENTARIO'!$O$9)-SUMIFS($L$22:$L5162,$C$22:$C5162,C67)))</f>
        <v/>
      </c>
      <c r="N67" s="182" t="str">
        <f t="shared" si="0"/>
        <v/>
      </c>
      <c r="O67" s="190"/>
      <c r="P67" s="184" t="str">
        <f t="shared" si="2"/>
        <v/>
      </c>
      <c r="Q67" s="184" t="str">
        <f>IF(ISBLANK(C67),"",SUMIFS($P$22:$P5165,$C$22:$C5165,C67)-SUMIFS('LISTA DE INVENTARIO'!$N$22:$N4892,'LISTA DE INVENTARIO'!$C$22:$C4892,C67))</f>
        <v/>
      </c>
      <c r="R67" s="185"/>
      <c r="S67" s="188" t="str">
        <f ca="1"/>
        <v/>
      </c>
      <c r="T67" s="189" t="b">
        <v>0</v>
      </c>
      <c r="U67" s="211"/>
    </row>
    <row r="68" spans="1:21" ht="20.100000000000001" customHeight="1">
      <c r="A68" s="128"/>
      <c r="B68" s="149">
        <v>47</v>
      </c>
      <c r="C68" s="285"/>
      <c r="D68" s="285"/>
      <c r="E68" s="285"/>
      <c r="F68" s="285"/>
      <c r="G68" s="285"/>
      <c r="H68" s="285"/>
      <c r="I68" s="285"/>
      <c r="J68" s="181"/>
      <c r="K68" s="150"/>
      <c r="L68" s="150"/>
      <c r="M68" s="182" t="str">
        <f>IF(ISBLANK(C68),"",IF('LISTA DE INVENTARIO'!$Q$22:$Q4891='LISTA DE INVENTARIO'!$O$9,SUMIFS('LISTA DE INVENTARIO'!$K$22:$K4891,'LISTA DE INVENTARIO'!$C$22:$C4891,C68,'LISTA DE INVENTARIO'!$Q$22:$Q4891,'LISTA DE INVENTARIO'!$O$9)-SUMIFS($L$22:$L5163,$C$22:$C5163,C68),SUMIFS('LISTA DE INVENTARIO'!$K$22:$K4891,'LISTA DE INVENTARIO'!$C$22:$C4891,C68,'LISTA DE INVENTARIO'!$Q$22:$Q4891,'LISTA DE INVENTARIO'!$O$9)-SUMIFS($L$22:$L5163,$C$22:$C5163,C68)))</f>
        <v/>
      </c>
      <c r="N68" s="182" t="str">
        <f t="shared" si="0"/>
        <v/>
      </c>
      <c r="O68" s="190"/>
      <c r="P68" s="184" t="str">
        <f t="shared" si="2"/>
        <v/>
      </c>
      <c r="Q68" s="184" t="str">
        <f>IF(ISBLANK(C68),"",SUMIFS($P$22:$P5166,$C$22:$C5166,C68)-SUMIFS('LISTA DE INVENTARIO'!$N$22:$N4893,'LISTA DE INVENTARIO'!$C$22:$C4893,C68))</f>
        <v/>
      </c>
      <c r="R68" s="185"/>
      <c r="S68" s="188" t="str">
        <f ca="1"/>
        <v/>
      </c>
      <c r="T68" s="189" t="b">
        <v>0</v>
      </c>
      <c r="U68" s="211"/>
    </row>
    <row r="69" spans="1:21" ht="20.100000000000001" customHeight="1">
      <c r="A69" s="128"/>
      <c r="B69" s="149">
        <v>48</v>
      </c>
      <c r="C69" s="285"/>
      <c r="D69" s="285"/>
      <c r="E69" s="285"/>
      <c r="F69" s="285"/>
      <c r="G69" s="285"/>
      <c r="H69" s="285"/>
      <c r="I69" s="285"/>
      <c r="J69" s="181"/>
      <c r="K69" s="150"/>
      <c r="L69" s="150"/>
      <c r="M69" s="182" t="str">
        <f>IF(ISBLANK(C69),"",IF('LISTA DE INVENTARIO'!$Q$22:$Q4892='LISTA DE INVENTARIO'!$O$9,SUMIFS('LISTA DE INVENTARIO'!$K$22:$K4892,'LISTA DE INVENTARIO'!$C$22:$C4892,C69,'LISTA DE INVENTARIO'!$Q$22:$Q4892,'LISTA DE INVENTARIO'!$O$9)-SUMIFS($L$22:$L5164,$C$22:$C5164,C69),SUMIFS('LISTA DE INVENTARIO'!$K$22:$K4892,'LISTA DE INVENTARIO'!$C$22:$C4892,C69,'LISTA DE INVENTARIO'!$Q$22:$Q4892,'LISTA DE INVENTARIO'!$O$9)-SUMIFS($L$22:$L5164,$C$22:$C5164,C69)))</f>
        <v/>
      </c>
      <c r="N69" s="182" t="str">
        <f t="shared" si="0"/>
        <v/>
      </c>
      <c r="O69" s="190"/>
      <c r="P69" s="184" t="str">
        <f t="shared" si="2"/>
        <v/>
      </c>
      <c r="Q69" s="184" t="str">
        <f>IF(ISBLANK(C69),"",SUMIFS($P$22:$P5167,$C$22:$C5167,C69)-SUMIFS('LISTA DE INVENTARIO'!$N$22:$N4894,'LISTA DE INVENTARIO'!$C$22:$C4894,C69))</f>
        <v/>
      </c>
      <c r="R69" s="185"/>
      <c r="S69" s="188" t="str">
        <f ca="1"/>
        <v/>
      </c>
      <c r="T69" s="189" t="b">
        <v>0</v>
      </c>
      <c r="U69" s="211"/>
    </row>
    <row r="70" spans="1:21" ht="20.100000000000001" customHeight="1">
      <c r="A70" s="128"/>
      <c r="B70" s="149">
        <v>49</v>
      </c>
      <c r="C70" s="285"/>
      <c r="D70" s="285"/>
      <c r="E70" s="285"/>
      <c r="F70" s="285"/>
      <c r="G70" s="285"/>
      <c r="H70" s="285"/>
      <c r="I70" s="285"/>
      <c r="J70" s="181"/>
      <c r="K70" s="150"/>
      <c r="L70" s="150"/>
      <c r="M70" s="182" t="str">
        <f>IF(ISBLANK(C70),"",IF('LISTA DE INVENTARIO'!$Q$22:$Q4893='LISTA DE INVENTARIO'!$O$9,SUMIFS('LISTA DE INVENTARIO'!$K$22:$K4893,'LISTA DE INVENTARIO'!$C$22:$C4893,C70,'LISTA DE INVENTARIO'!$Q$22:$Q4893,'LISTA DE INVENTARIO'!$O$9)-SUMIFS($L$22:$L5165,$C$22:$C5165,C70),SUMIFS('LISTA DE INVENTARIO'!$K$22:$K4893,'LISTA DE INVENTARIO'!$C$22:$C4893,C70,'LISTA DE INVENTARIO'!$Q$22:$Q4893,'LISTA DE INVENTARIO'!$O$9)-SUMIFS($L$22:$L5165,$C$22:$C5165,C70)))</f>
        <v/>
      </c>
      <c r="N70" s="182" t="str">
        <f t="shared" si="0"/>
        <v/>
      </c>
      <c r="O70" s="190"/>
      <c r="P70" s="184" t="str">
        <f t="shared" si="2"/>
        <v/>
      </c>
      <c r="Q70" s="184" t="str">
        <f>IF(ISBLANK(C70),"",SUMIFS($P$22:$P5168,$C$22:$C5168,C70)-SUMIFS('LISTA DE INVENTARIO'!$N$22:$N4895,'LISTA DE INVENTARIO'!$C$22:$C4895,C70))</f>
        <v/>
      </c>
      <c r="R70" s="185"/>
      <c r="S70" s="188" t="str">
        <f ca="1"/>
        <v/>
      </c>
      <c r="T70" s="189" t="b">
        <v>0</v>
      </c>
      <c r="U70" s="211"/>
    </row>
    <row r="71" spans="1:21" ht="20.100000000000001" customHeight="1">
      <c r="A71" s="128"/>
      <c r="B71" s="149">
        <v>50</v>
      </c>
      <c r="C71" s="285"/>
      <c r="D71" s="285"/>
      <c r="E71" s="285"/>
      <c r="F71" s="285"/>
      <c r="G71" s="285"/>
      <c r="H71" s="285"/>
      <c r="I71" s="285"/>
      <c r="J71" s="181"/>
      <c r="K71" s="150"/>
      <c r="L71" s="150"/>
      <c r="M71" s="182" t="str">
        <f>IF(ISBLANK(C71),"",IF('LISTA DE INVENTARIO'!$Q$22:$Q4894='LISTA DE INVENTARIO'!$O$9,SUMIFS('LISTA DE INVENTARIO'!$K$22:$K4894,'LISTA DE INVENTARIO'!$C$22:$C4894,C71,'LISTA DE INVENTARIO'!$Q$22:$Q4894,'LISTA DE INVENTARIO'!$O$9)-SUMIFS($L$22:$L5166,$C$22:$C5166,C71),SUMIFS('LISTA DE INVENTARIO'!$K$22:$K4894,'LISTA DE INVENTARIO'!$C$22:$C4894,C71,'LISTA DE INVENTARIO'!$Q$22:$Q4894,'LISTA DE INVENTARIO'!$O$9)-SUMIFS($L$22:$L5166,$C$22:$C5166,C71)))</f>
        <v/>
      </c>
      <c r="N71" s="182" t="str">
        <f t="shared" si="0"/>
        <v/>
      </c>
      <c r="O71" s="190"/>
      <c r="P71" s="184" t="str">
        <f t="shared" si="2"/>
        <v/>
      </c>
      <c r="Q71" s="184" t="str">
        <f>IF(ISBLANK(C71),"",SUMIFS($P$22:$P5169,$C$22:$C5169,C71)-SUMIFS('LISTA DE INVENTARIO'!$N$22:$N4896,'LISTA DE INVENTARIO'!$C$22:$C4896,C71))</f>
        <v/>
      </c>
      <c r="R71" s="185"/>
      <c r="S71" s="188" t="str">
        <f ca="1"/>
        <v/>
      </c>
      <c r="T71" s="189" t="b">
        <v>0</v>
      </c>
      <c r="U71" s="211"/>
    </row>
    <row r="72" spans="1:21" ht="20.100000000000001" customHeight="1">
      <c r="A72" s="128"/>
      <c r="B72" s="149">
        <v>51</v>
      </c>
      <c r="C72" s="285"/>
      <c r="D72" s="285"/>
      <c r="E72" s="285"/>
      <c r="F72" s="285"/>
      <c r="G72" s="285"/>
      <c r="H72" s="285"/>
      <c r="I72" s="285"/>
      <c r="J72" s="181"/>
      <c r="K72" s="150"/>
      <c r="L72" s="150"/>
      <c r="M72" s="182" t="str">
        <f>IF(ISBLANK(C72),"",IF('LISTA DE INVENTARIO'!$Q$22:$Q4895='LISTA DE INVENTARIO'!$O$9,SUMIFS('LISTA DE INVENTARIO'!$K$22:$K4895,'LISTA DE INVENTARIO'!$C$22:$C4895,C72,'LISTA DE INVENTARIO'!$Q$22:$Q4895,'LISTA DE INVENTARIO'!$O$9)-SUMIFS($L$22:$L5167,$C$22:$C5167,C72),SUMIFS('LISTA DE INVENTARIO'!$K$22:$K4895,'LISTA DE INVENTARIO'!$C$22:$C4895,C72,'LISTA DE INVENTARIO'!$Q$22:$Q4895,'LISTA DE INVENTARIO'!$O$9)-SUMIFS($L$22:$L5167,$C$22:$C5167,C72)))</f>
        <v/>
      </c>
      <c r="N72" s="182" t="str">
        <f t="shared" si="0"/>
        <v/>
      </c>
      <c r="O72" s="190"/>
      <c r="P72" s="184" t="str">
        <f t="shared" si="2"/>
        <v/>
      </c>
      <c r="Q72" s="184" t="str">
        <f>IF(ISBLANK(C72),"",SUMIFS($P$22:$P5170,$C$22:$C5170,C72)-SUMIFS('LISTA DE INVENTARIO'!$N$22:$N4897,'LISTA DE INVENTARIO'!$C$22:$C4897,C72))</f>
        <v/>
      </c>
      <c r="R72" s="185"/>
      <c r="S72" s="188" t="str">
        <f ca="1"/>
        <v/>
      </c>
      <c r="T72" s="189" t="b">
        <v>0</v>
      </c>
      <c r="U72" s="211"/>
    </row>
    <row r="73" spans="1:21" ht="20.100000000000001" customHeight="1">
      <c r="A73" s="128"/>
      <c r="B73" s="149">
        <v>52</v>
      </c>
      <c r="C73" s="285"/>
      <c r="D73" s="285"/>
      <c r="E73" s="285"/>
      <c r="F73" s="285"/>
      <c r="G73" s="285"/>
      <c r="H73" s="285"/>
      <c r="I73" s="285"/>
      <c r="J73" s="181"/>
      <c r="K73" s="150"/>
      <c r="L73" s="150"/>
      <c r="M73" s="182" t="str">
        <f>IF(ISBLANK(C73),"",IF('LISTA DE INVENTARIO'!$Q$22:$Q4896='LISTA DE INVENTARIO'!$O$9,SUMIFS('LISTA DE INVENTARIO'!$K$22:$K4896,'LISTA DE INVENTARIO'!$C$22:$C4896,C73,'LISTA DE INVENTARIO'!$Q$22:$Q4896,'LISTA DE INVENTARIO'!$O$9)-SUMIFS($L$22:$L5168,$C$22:$C5168,C73),SUMIFS('LISTA DE INVENTARIO'!$K$22:$K4896,'LISTA DE INVENTARIO'!$C$22:$C4896,C73,'LISTA DE INVENTARIO'!$Q$22:$Q4896,'LISTA DE INVENTARIO'!$O$9)-SUMIFS($L$22:$L5168,$C$22:$C5168,C73)))</f>
        <v/>
      </c>
      <c r="N73" s="182" t="str">
        <f t="shared" si="0"/>
        <v/>
      </c>
      <c r="O73" s="190"/>
      <c r="P73" s="184" t="str">
        <f t="shared" si="2"/>
        <v/>
      </c>
      <c r="Q73" s="184" t="str">
        <f>IF(ISBLANK(C73),"",SUMIFS($P$22:$P5171,$C$22:$C5171,C73)-SUMIFS('LISTA DE INVENTARIO'!$N$22:$N4898,'LISTA DE INVENTARIO'!$C$22:$C4898,C73))</f>
        <v/>
      </c>
      <c r="R73" s="185"/>
      <c r="S73" s="188" t="str">
        <f ca="1"/>
        <v/>
      </c>
      <c r="T73" s="189" t="b">
        <v>0</v>
      </c>
      <c r="U73" s="211"/>
    </row>
    <row r="74" spans="1:21" ht="20.100000000000001" customHeight="1">
      <c r="A74" s="128"/>
      <c r="B74" s="149">
        <v>53</v>
      </c>
      <c r="C74" s="285"/>
      <c r="D74" s="285"/>
      <c r="E74" s="285"/>
      <c r="F74" s="285"/>
      <c r="G74" s="285"/>
      <c r="H74" s="285"/>
      <c r="I74" s="285"/>
      <c r="J74" s="181"/>
      <c r="K74" s="150"/>
      <c r="L74" s="150"/>
      <c r="M74" s="182" t="str">
        <f>IF(ISBLANK(C74),"",IF('LISTA DE INVENTARIO'!$Q$22:$Q4897='LISTA DE INVENTARIO'!$O$9,SUMIFS('LISTA DE INVENTARIO'!$K$22:$K4897,'LISTA DE INVENTARIO'!$C$22:$C4897,C74,'LISTA DE INVENTARIO'!$Q$22:$Q4897,'LISTA DE INVENTARIO'!$O$9)-SUMIFS($L$22:$L5169,$C$22:$C5169,C74),SUMIFS('LISTA DE INVENTARIO'!$K$22:$K4897,'LISTA DE INVENTARIO'!$C$22:$C4897,C74,'LISTA DE INVENTARIO'!$Q$22:$Q4897,'LISTA DE INVENTARIO'!$O$9)-SUMIFS($L$22:$L5169,$C$22:$C5169,C74)))</f>
        <v/>
      </c>
      <c r="N74" s="182" t="str">
        <f t="shared" si="0"/>
        <v/>
      </c>
      <c r="O74" s="190"/>
      <c r="P74" s="184" t="str">
        <f t="shared" si="2"/>
        <v/>
      </c>
      <c r="Q74" s="184" t="str">
        <f>IF(ISBLANK(C74),"",SUMIFS($P$22:$P5172,$C$22:$C5172,C74)-SUMIFS('LISTA DE INVENTARIO'!$N$22:$N4899,'LISTA DE INVENTARIO'!$C$22:$C4899,C74))</f>
        <v/>
      </c>
      <c r="R74" s="185"/>
      <c r="S74" s="188" t="str">
        <f ca="1"/>
        <v/>
      </c>
      <c r="T74" s="189" t="b">
        <v>0</v>
      </c>
      <c r="U74" s="211"/>
    </row>
    <row r="75" spans="1:21" ht="20.100000000000001" customHeight="1">
      <c r="A75" s="128"/>
      <c r="B75" s="149">
        <v>54</v>
      </c>
      <c r="C75" s="285"/>
      <c r="D75" s="285"/>
      <c r="E75" s="285"/>
      <c r="F75" s="285"/>
      <c r="G75" s="285"/>
      <c r="H75" s="285"/>
      <c r="I75" s="285"/>
      <c r="J75" s="181"/>
      <c r="K75" s="150"/>
      <c r="L75" s="150"/>
      <c r="M75" s="182" t="str">
        <f>IF(ISBLANK(C75),"",IF('LISTA DE INVENTARIO'!$Q$22:$Q4898='LISTA DE INVENTARIO'!$O$9,SUMIFS('LISTA DE INVENTARIO'!$K$22:$K4898,'LISTA DE INVENTARIO'!$C$22:$C4898,C75,'LISTA DE INVENTARIO'!$Q$22:$Q4898,'LISTA DE INVENTARIO'!$O$9)-SUMIFS($L$22:$L5170,$C$22:$C5170,C75),SUMIFS('LISTA DE INVENTARIO'!$K$22:$K4898,'LISTA DE INVENTARIO'!$C$22:$C4898,C75,'LISTA DE INVENTARIO'!$Q$22:$Q4898,'LISTA DE INVENTARIO'!$O$9)-SUMIFS($L$22:$L5170,$C$22:$C5170,C75)))</f>
        <v/>
      </c>
      <c r="N75" s="182" t="str">
        <f t="shared" si="0"/>
        <v/>
      </c>
      <c r="O75" s="190"/>
      <c r="P75" s="184" t="str">
        <f t="shared" si="2"/>
        <v/>
      </c>
      <c r="Q75" s="184" t="str">
        <f>IF(ISBLANK(C75),"",SUMIFS($P$22:$P5173,$C$22:$C5173,C75)-SUMIFS('LISTA DE INVENTARIO'!$N$22:$N4900,'LISTA DE INVENTARIO'!$C$22:$C4900,C75))</f>
        <v/>
      </c>
      <c r="R75" s="185"/>
      <c r="S75" s="188" t="str">
        <f ca="1"/>
        <v/>
      </c>
      <c r="T75" s="189" t="b">
        <v>0</v>
      </c>
      <c r="U75" s="211"/>
    </row>
    <row r="76" spans="1:21" ht="20.100000000000001" customHeight="1">
      <c r="A76" s="128"/>
      <c r="B76" s="149">
        <v>55</v>
      </c>
      <c r="C76" s="285"/>
      <c r="D76" s="285"/>
      <c r="E76" s="285"/>
      <c r="F76" s="285"/>
      <c r="G76" s="285"/>
      <c r="H76" s="285"/>
      <c r="I76" s="285"/>
      <c r="J76" s="181"/>
      <c r="K76" s="150"/>
      <c r="L76" s="150"/>
      <c r="M76" s="182" t="str">
        <f>IF(ISBLANK(C76),"",IF('LISTA DE INVENTARIO'!$Q$22:$Q4899='LISTA DE INVENTARIO'!$O$9,SUMIFS('LISTA DE INVENTARIO'!$K$22:$K4899,'LISTA DE INVENTARIO'!$C$22:$C4899,C76,'LISTA DE INVENTARIO'!$Q$22:$Q4899,'LISTA DE INVENTARIO'!$O$9)-SUMIFS($L$22:$L5171,$C$22:$C5171,C76),SUMIFS('LISTA DE INVENTARIO'!$K$22:$K4899,'LISTA DE INVENTARIO'!$C$22:$C4899,C76,'LISTA DE INVENTARIO'!$Q$22:$Q4899,'LISTA DE INVENTARIO'!$O$9)-SUMIFS($L$22:$L5171,$C$22:$C5171,C76)))</f>
        <v/>
      </c>
      <c r="N76" s="182" t="str">
        <f t="shared" si="0"/>
        <v/>
      </c>
      <c r="O76" s="190"/>
      <c r="P76" s="184" t="str">
        <f t="shared" si="2"/>
        <v/>
      </c>
      <c r="Q76" s="184" t="str">
        <f>IF(ISBLANK(C76),"",SUMIFS($P$22:$P5174,$C$22:$C5174,C76)-SUMIFS('LISTA DE INVENTARIO'!$N$22:$N4901,'LISTA DE INVENTARIO'!$C$22:$C4901,C76))</f>
        <v/>
      </c>
      <c r="R76" s="185"/>
      <c r="S76" s="188" t="str">
        <f ca="1"/>
        <v/>
      </c>
      <c r="T76" s="189" t="b">
        <v>0</v>
      </c>
      <c r="U76" s="211"/>
    </row>
    <row r="77" spans="1:21" ht="20.100000000000001" customHeight="1">
      <c r="A77" s="128"/>
      <c r="B77" s="149">
        <v>56</v>
      </c>
      <c r="C77" s="285"/>
      <c r="D77" s="285"/>
      <c r="E77" s="285"/>
      <c r="F77" s="285"/>
      <c r="G77" s="285"/>
      <c r="H77" s="285"/>
      <c r="I77" s="285"/>
      <c r="J77" s="181"/>
      <c r="K77" s="150"/>
      <c r="L77" s="150"/>
      <c r="M77" s="182" t="str">
        <f>IF(ISBLANK(C77),"",IF('LISTA DE INVENTARIO'!$Q$22:$Q4900='LISTA DE INVENTARIO'!$O$9,SUMIFS('LISTA DE INVENTARIO'!$K$22:$K4900,'LISTA DE INVENTARIO'!$C$22:$C4900,C77,'LISTA DE INVENTARIO'!$Q$22:$Q4900,'LISTA DE INVENTARIO'!$O$9)-SUMIFS($L$22:$L5172,$C$22:$C5172,C77),SUMIFS('LISTA DE INVENTARIO'!$K$22:$K4900,'LISTA DE INVENTARIO'!$C$22:$C4900,C77,'LISTA DE INVENTARIO'!$Q$22:$Q4900,'LISTA DE INVENTARIO'!$O$9)-SUMIFS($L$22:$L5172,$C$22:$C5172,C77)))</f>
        <v/>
      </c>
      <c r="N77" s="182" t="str">
        <f t="shared" si="0"/>
        <v/>
      </c>
      <c r="O77" s="190"/>
      <c r="P77" s="184" t="str">
        <f t="shared" si="2"/>
        <v/>
      </c>
      <c r="Q77" s="184" t="str">
        <f>IF(ISBLANK(C77),"",SUMIFS($P$22:$P5175,$C$22:$C5175,C77)-SUMIFS('LISTA DE INVENTARIO'!$N$22:$N4902,'LISTA DE INVENTARIO'!$C$22:$C4902,C77))</f>
        <v/>
      </c>
      <c r="R77" s="185"/>
      <c r="S77" s="188" t="str">
        <f ca="1"/>
        <v/>
      </c>
      <c r="T77" s="189" t="b">
        <v>0</v>
      </c>
      <c r="U77" s="211"/>
    </row>
    <row r="78" spans="1:21" ht="20.100000000000001" customHeight="1">
      <c r="A78" s="128"/>
      <c r="B78" s="149">
        <v>57</v>
      </c>
      <c r="C78" s="285"/>
      <c r="D78" s="285"/>
      <c r="E78" s="285"/>
      <c r="F78" s="285"/>
      <c r="G78" s="285"/>
      <c r="H78" s="285"/>
      <c r="I78" s="285"/>
      <c r="J78" s="181"/>
      <c r="K78" s="150"/>
      <c r="L78" s="150"/>
      <c r="M78" s="182" t="str">
        <f>IF(ISBLANK(C78),"",IF('LISTA DE INVENTARIO'!$Q$22:$Q4901='LISTA DE INVENTARIO'!$O$9,SUMIFS('LISTA DE INVENTARIO'!$K$22:$K4901,'LISTA DE INVENTARIO'!$C$22:$C4901,C78,'LISTA DE INVENTARIO'!$Q$22:$Q4901,'LISTA DE INVENTARIO'!$O$9)-SUMIFS($L$22:$L5173,$C$22:$C5173,C78),SUMIFS('LISTA DE INVENTARIO'!$K$22:$K4901,'LISTA DE INVENTARIO'!$C$22:$C4901,C78,'LISTA DE INVENTARIO'!$Q$22:$Q4901,'LISTA DE INVENTARIO'!$O$9)-SUMIFS($L$22:$L5173,$C$22:$C5173,C78)))</f>
        <v/>
      </c>
      <c r="N78" s="182" t="str">
        <f t="shared" si="0"/>
        <v/>
      </c>
      <c r="O78" s="190"/>
      <c r="P78" s="184" t="str">
        <f t="shared" si="2"/>
        <v/>
      </c>
      <c r="Q78" s="184" t="str">
        <f>IF(ISBLANK(C78),"",SUMIFS($P$22:$P5176,$C$22:$C5176,C78)-SUMIFS('LISTA DE INVENTARIO'!$N$22:$N4903,'LISTA DE INVENTARIO'!$C$22:$C4903,C78))</f>
        <v/>
      </c>
      <c r="R78" s="185"/>
      <c r="S78" s="188" t="str">
        <f ca="1"/>
        <v/>
      </c>
      <c r="T78" s="189" t="b">
        <v>0</v>
      </c>
      <c r="U78" s="211"/>
    </row>
    <row r="79" spans="1:21" ht="20.100000000000001" customHeight="1">
      <c r="A79" s="128"/>
      <c r="B79" s="149">
        <v>58</v>
      </c>
      <c r="C79" s="285"/>
      <c r="D79" s="285"/>
      <c r="E79" s="285"/>
      <c r="F79" s="285"/>
      <c r="G79" s="285"/>
      <c r="H79" s="285"/>
      <c r="I79" s="285"/>
      <c r="J79" s="181"/>
      <c r="K79" s="150"/>
      <c r="L79" s="150"/>
      <c r="M79" s="182" t="str">
        <f>IF(ISBLANK(C79),"",IF('LISTA DE INVENTARIO'!$Q$22:$Q4902='LISTA DE INVENTARIO'!$O$9,SUMIFS('LISTA DE INVENTARIO'!$K$22:$K4902,'LISTA DE INVENTARIO'!$C$22:$C4902,C79,'LISTA DE INVENTARIO'!$Q$22:$Q4902,'LISTA DE INVENTARIO'!$O$9)-SUMIFS($L$22:$L5174,$C$22:$C5174,C79),SUMIFS('LISTA DE INVENTARIO'!$K$22:$K4902,'LISTA DE INVENTARIO'!$C$22:$C4902,C79,'LISTA DE INVENTARIO'!$Q$22:$Q4902,'LISTA DE INVENTARIO'!$O$9)-SUMIFS($L$22:$L5174,$C$22:$C5174,C79)))</f>
        <v/>
      </c>
      <c r="N79" s="182" t="str">
        <f t="shared" si="0"/>
        <v/>
      </c>
      <c r="O79" s="190"/>
      <c r="P79" s="184" t="str">
        <f t="shared" si="2"/>
        <v/>
      </c>
      <c r="Q79" s="184" t="str">
        <f>IF(ISBLANK(C79),"",SUMIFS($P$22:$P5177,$C$22:$C5177,C79)-SUMIFS('LISTA DE INVENTARIO'!$N$22:$N4904,'LISTA DE INVENTARIO'!$C$22:$C4904,C79))</f>
        <v/>
      </c>
      <c r="R79" s="185"/>
      <c r="S79" s="188" t="str">
        <f ca="1"/>
        <v/>
      </c>
      <c r="T79" s="189" t="b">
        <v>0</v>
      </c>
      <c r="U79" s="211"/>
    </row>
    <row r="80" spans="1:21" ht="20.100000000000001" customHeight="1">
      <c r="A80" s="128"/>
      <c r="B80" s="149">
        <v>59</v>
      </c>
      <c r="C80" s="285"/>
      <c r="D80" s="285"/>
      <c r="E80" s="285"/>
      <c r="F80" s="285"/>
      <c r="G80" s="285"/>
      <c r="H80" s="285"/>
      <c r="I80" s="285"/>
      <c r="J80" s="181"/>
      <c r="K80" s="150"/>
      <c r="L80" s="150"/>
      <c r="M80" s="182" t="str">
        <f>IF(ISBLANK(C80),"",IF('LISTA DE INVENTARIO'!$Q$22:$Q4903='LISTA DE INVENTARIO'!$O$9,SUMIFS('LISTA DE INVENTARIO'!$K$22:$K4903,'LISTA DE INVENTARIO'!$C$22:$C4903,C80,'LISTA DE INVENTARIO'!$Q$22:$Q4903,'LISTA DE INVENTARIO'!$O$9)-SUMIFS($L$22:$L5175,$C$22:$C5175,C80),SUMIFS('LISTA DE INVENTARIO'!$K$22:$K4903,'LISTA DE INVENTARIO'!$C$22:$C4903,C80,'LISTA DE INVENTARIO'!$Q$22:$Q4903,'LISTA DE INVENTARIO'!$O$9)-SUMIFS($L$22:$L5175,$C$22:$C5175,C80)))</f>
        <v/>
      </c>
      <c r="N80" s="182" t="str">
        <f t="shared" si="0"/>
        <v/>
      </c>
      <c r="O80" s="190"/>
      <c r="P80" s="184" t="str">
        <f t="shared" si="2"/>
        <v/>
      </c>
      <c r="Q80" s="184" t="str">
        <f>IF(ISBLANK(C80),"",SUMIFS($P$22:$P5178,$C$22:$C5178,C80)-SUMIFS('LISTA DE INVENTARIO'!$N$22:$N4905,'LISTA DE INVENTARIO'!$C$22:$C4905,C80))</f>
        <v/>
      </c>
      <c r="R80" s="185"/>
      <c r="S80" s="188" t="str">
        <f ca="1"/>
        <v/>
      </c>
      <c r="T80" s="189" t="b">
        <v>0</v>
      </c>
      <c r="U80" s="211"/>
    </row>
    <row r="81" spans="1:21" ht="20.100000000000001" customHeight="1">
      <c r="A81" s="128"/>
      <c r="B81" s="149">
        <v>60</v>
      </c>
      <c r="C81" s="285"/>
      <c r="D81" s="285"/>
      <c r="E81" s="285"/>
      <c r="F81" s="285"/>
      <c r="G81" s="285"/>
      <c r="H81" s="285"/>
      <c r="I81" s="285"/>
      <c r="J81" s="181"/>
      <c r="K81" s="150"/>
      <c r="L81" s="150"/>
      <c r="M81" s="182" t="str">
        <f>IF(ISBLANK(C81),"",IF('LISTA DE INVENTARIO'!$Q$22:$Q4904='LISTA DE INVENTARIO'!$O$9,SUMIFS('LISTA DE INVENTARIO'!$K$22:$K4904,'LISTA DE INVENTARIO'!$C$22:$C4904,C81,'LISTA DE INVENTARIO'!$Q$22:$Q4904,'LISTA DE INVENTARIO'!$O$9)-SUMIFS($L$22:$L5176,$C$22:$C5176,C81),SUMIFS('LISTA DE INVENTARIO'!$K$22:$K4904,'LISTA DE INVENTARIO'!$C$22:$C4904,C81,'LISTA DE INVENTARIO'!$Q$22:$Q4904,'LISTA DE INVENTARIO'!$O$9)-SUMIFS($L$22:$L5176,$C$22:$C5176,C81)))</f>
        <v/>
      </c>
      <c r="N81" s="182" t="str">
        <f t="shared" si="0"/>
        <v/>
      </c>
      <c r="O81" s="190"/>
      <c r="P81" s="184" t="str">
        <f t="shared" si="2"/>
        <v/>
      </c>
      <c r="Q81" s="184" t="str">
        <f>IF(ISBLANK(C81),"",SUMIFS($P$22:$P5179,$C$22:$C5179,C81)-SUMIFS('LISTA DE INVENTARIO'!$N$22:$N4906,'LISTA DE INVENTARIO'!$C$22:$C4906,C81))</f>
        <v/>
      </c>
      <c r="R81" s="185"/>
      <c r="S81" s="188" t="str">
        <f ca="1"/>
        <v/>
      </c>
      <c r="T81" s="189" t="b">
        <v>0</v>
      </c>
      <c r="U81" s="211"/>
    </row>
    <row r="82" spans="1:21" ht="20.100000000000001" customHeight="1">
      <c r="A82" s="128"/>
      <c r="B82" s="149">
        <v>61</v>
      </c>
      <c r="C82" s="285"/>
      <c r="D82" s="285"/>
      <c r="E82" s="285"/>
      <c r="F82" s="285"/>
      <c r="G82" s="285"/>
      <c r="H82" s="285"/>
      <c r="I82" s="285"/>
      <c r="J82" s="181"/>
      <c r="K82" s="150"/>
      <c r="L82" s="150"/>
      <c r="M82" s="182" t="str">
        <f>IF(ISBLANK(C82),"",IF('LISTA DE INVENTARIO'!$Q$22:$Q4905='LISTA DE INVENTARIO'!$O$9,SUMIFS('LISTA DE INVENTARIO'!$K$22:$K4905,'LISTA DE INVENTARIO'!$C$22:$C4905,C82,'LISTA DE INVENTARIO'!$Q$22:$Q4905,'LISTA DE INVENTARIO'!$O$9)-SUMIFS($L$22:$L5177,$C$22:$C5177,C82),SUMIFS('LISTA DE INVENTARIO'!$K$22:$K4905,'LISTA DE INVENTARIO'!$C$22:$C4905,C82,'LISTA DE INVENTARIO'!$Q$22:$Q4905,'LISTA DE INVENTARIO'!$O$9)-SUMIFS($L$22:$L5177,$C$22:$C5177,C82)))</f>
        <v/>
      </c>
      <c r="N82" s="182" t="str">
        <f t="shared" si="0"/>
        <v/>
      </c>
      <c r="O82" s="190"/>
      <c r="P82" s="184" t="str">
        <f t="shared" si="2"/>
        <v/>
      </c>
      <c r="Q82" s="184" t="str">
        <f>IF(ISBLANK(C82),"",SUMIFS($P$22:$P5180,$C$22:$C5180,C82)-SUMIFS('LISTA DE INVENTARIO'!$N$22:$N4907,'LISTA DE INVENTARIO'!$C$22:$C4907,C82))</f>
        <v/>
      </c>
      <c r="R82" s="185"/>
      <c r="S82" s="188" t="str">
        <f ca="1"/>
        <v/>
      </c>
      <c r="T82" s="189" t="b">
        <v>0</v>
      </c>
      <c r="U82" s="211"/>
    </row>
    <row r="83" spans="1:21" ht="20.100000000000001" customHeight="1">
      <c r="A83" s="128"/>
      <c r="B83" s="149">
        <v>62</v>
      </c>
      <c r="C83" s="285"/>
      <c r="D83" s="285"/>
      <c r="E83" s="285"/>
      <c r="F83" s="285"/>
      <c r="G83" s="285"/>
      <c r="H83" s="285"/>
      <c r="I83" s="285"/>
      <c r="J83" s="181"/>
      <c r="K83" s="150"/>
      <c r="L83" s="150"/>
      <c r="M83" s="182" t="str">
        <f>IF(ISBLANK(C83),"",IF('LISTA DE INVENTARIO'!$Q$22:$Q4906='LISTA DE INVENTARIO'!$O$9,SUMIFS('LISTA DE INVENTARIO'!$K$22:$K4906,'LISTA DE INVENTARIO'!$C$22:$C4906,C83,'LISTA DE INVENTARIO'!$Q$22:$Q4906,'LISTA DE INVENTARIO'!$O$9)-SUMIFS($L$22:$L5178,$C$22:$C5178,C83),SUMIFS('LISTA DE INVENTARIO'!$K$22:$K4906,'LISTA DE INVENTARIO'!$C$22:$C4906,C83,'LISTA DE INVENTARIO'!$Q$22:$Q4906,'LISTA DE INVENTARIO'!$O$9)-SUMIFS($L$22:$L5178,$C$22:$C5178,C83)))</f>
        <v/>
      </c>
      <c r="N83" s="182" t="str">
        <f t="shared" si="0"/>
        <v/>
      </c>
      <c r="O83" s="190"/>
      <c r="P83" s="184" t="str">
        <f t="shared" si="2"/>
        <v/>
      </c>
      <c r="Q83" s="184" t="str">
        <f>IF(ISBLANK(C83),"",SUMIFS($P$22:$P5181,$C$22:$C5181,C83)-SUMIFS('LISTA DE INVENTARIO'!$N$22:$N4908,'LISTA DE INVENTARIO'!$C$22:$C4908,C83))</f>
        <v/>
      </c>
      <c r="R83" s="185"/>
      <c r="S83" s="188" t="str">
        <f ca="1"/>
        <v/>
      </c>
      <c r="T83" s="189" t="b">
        <v>0</v>
      </c>
      <c r="U83" s="211"/>
    </row>
    <row r="84" spans="1:21" ht="20.100000000000001" customHeight="1">
      <c r="A84" s="128"/>
      <c r="B84" s="149">
        <v>63</v>
      </c>
      <c r="C84" s="285"/>
      <c r="D84" s="285"/>
      <c r="E84" s="285"/>
      <c r="F84" s="285"/>
      <c r="G84" s="285"/>
      <c r="H84" s="285"/>
      <c r="I84" s="285"/>
      <c r="J84" s="181"/>
      <c r="K84" s="150"/>
      <c r="L84" s="150"/>
      <c r="M84" s="182" t="str">
        <f>IF(ISBLANK(C84),"",IF('LISTA DE INVENTARIO'!$Q$22:$Q4907='LISTA DE INVENTARIO'!$O$9,SUMIFS('LISTA DE INVENTARIO'!$K$22:$K4907,'LISTA DE INVENTARIO'!$C$22:$C4907,C84,'LISTA DE INVENTARIO'!$Q$22:$Q4907,'LISTA DE INVENTARIO'!$O$9)-SUMIFS($L$22:$L5179,$C$22:$C5179,C84),SUMIFS('LISTA DE INVENTARIO'!$K$22:$K4907,'LISTA DE INVENTARIO'!$C$22:$C4907,C84,'LISTA DE INVENTARIO'!$Q$22:$Q4907,'LISTA DE INVENTARIO'!$O$9)-SUMIFS($L$22:$L5179,$C$22:$C5179,C84)))</f>
        <v/>
      </c>
      <c r="N84" s="182" t="str">
        <f t="shared" si="0"/>
        <v/>
      </c>
      <c r="O84" s="190"/>
      <c r="P84" s="184" t="str">
        <f t="shared" si="2"/>
        <v/>
      </c>
      <c r="Q84" s="184" t="str">
        <f>IF(ISBLANK(C84),"",SUMIFS($P$22:$P5182,$C$22:$C5182,C84)-SUMIFS('LISTA DE INVENTARIO'!$N$22:$N4909,'LISTA DE INVENTARIO'!$C$22:$C4909,C84))</f>
        <v/>
      </c>
      <c r="R84" s="185"/>
      <c r="S84" s="188" t="str">
        <f ca="1"/>
        <v/>
      </c>
      <c r="T84" s="189" t="b">
        <v>0</v>
      </c>
      <c r="U84" s="211"/>
    </row>
    <row r="85" spans="1:21" ht="20.100000000000001" customHeight="1">
      <c r="A85" s="128"/>
      <c r="B85" s="149">
        <v>64</v>
      </c>
      <c r="C85" s="285"/>
      <c r="D85" s="285"/>
      <c r="E85" s="285"/>
      <c r="F85" s="285"/>
      <c r="G85" s="285"/>
      <c r="H85" s="285"/>
      <c r="I85" s="285"/>
      <c r="J85" s="181"/>
      <c r="K85" s="150"/>
      <c r="L85" s="150"/>
      <c r="M85" s="182" t="str">
        <f>IF(ISBLANK(C85),"",IF('LISTA DE INVENTARIO'!$Q$22:$Q4908='LISTA DE INVENTARIO'!$O$9,SUMIFS('LISTA DE INVENTARIO'!$K$22:$K4908,'LISTA DE INVENTARIO'!$C$22:$C4908,C85,'LISTA DE INVENTARIO'!$Q$22:$Q4908,'LISTA DE INVENTARIO'!$O$9)-SUMIFS($L$22:$L5180,$C$22:$C5180,C85),SUMIFS('LISTA DE INVENTARIO'!$K$22:$K4908,'LISTA DE INVENTARIO'!$C$22:$C4908,C85,'LISTA DE INVENTARIO'!$Q$22:$Q4908,'LISTA DE INVENTARIO'!$O$9)-SUMIFS($L$22:$L5180,$C$22:$C5180,C85)))</f>
        <v/>
      </c>
      <c r="N85" s="182" t="str">
        <f t="shared" si="0"/>
        <v/>
      </c>
      <c r="O85" s="190"/>
      <c r="P85" s="184" t="str">
        <f t="shared" si="2"/>
        <v/>
      </c>
      <c r="Q85" s="184" t="str">
        <f>IF(ISBLANK(C85),"",SUMIFS($P$22:$P5183,$C$22:$C5183,C85)-SUMIFS('LISTA DE INVENTARIO'!$N$22:$N4910,'LISTA DE INVENTARIO'!$C$22:$C4910,C85))</f>
        <v/>
      </c>
      <c r="R85" s="185"/>
      <c r="S85" s="188" t="str">
        <f ca="1"/>
        <v/>
      </c>
      <c r="T85" s="189" t="b">
        <v>0</v>
      </c>
      <c r="U85" s="211"/>
    </row>
    <row r="86" spans="1:21" ht="20.100000000000001" customHeight="1">
      <c r="A86" s="128"/>
      <c r="B86" s="149">
        <v>65</v>
      </c>
      <c r="C86" s="285"/>
      <c r="D86" s="285"/>
      <c r="E86" s="285"/>
      <c r="F86" s="285"/>
      <c r="G86" s="285"/>
      <c r="H86" s="285"/>
      <c r="I86" s="285"/>
      <c r="J86" s="181"/>
      <c r="K86" s="150"/>
      <c r="L86" s="150"/>
      <c r="M86" s="182" t="str">
        <f>IF(ISBLANK(C86),"",IF('LISTA DE INVENTARIO'!$Q$22:$Q4909='LISTA DE INVENTARIO'!$O$9,SUMIFS('LISTA DE INVENTARIO'!$K$22:$K4909,'LISTA DE INVENTARIO'!$C$22:$C4909,C86,'LISTA DE INVENTARIO'!$Q$22:$Q4909,'LISTA DE INVENTARIO'!$O$9)-SUMIFS($L$22:$L5181,$C$22:$C5181,C86),SUMIFS('LISTA DE INVENTARIO'!$K$22:$K4909,'LISTA DE INVENTARIO'!$C$22:$C4909,C86,'LISTA DE INVENTARIO'!$Q$22:$Q4909,'LISTA DE INVENTARIO'!$O$9)-SUMIFS($L$22:$L5181,$C$22:$C5181,C86)))</f>
        <v/>
      </c>
      <c r="N86" s="182" t="str">
        <f t="shared" ref="N86:N149" si="3">IF(T86=TRUE,"ENVIADO",IF(ISBLANK(C86),"",IF((AND(M86&lt;=0)),$K$9,IF(AND(M86&gt;0,M86&lt;=10),$O$9,$M$9))))</f>
        <v/>
      </c>
      <c r="O86" s="190"/>
      <c r="P86" s="184" t="str">
        <f t="shared" si="2"/>
        <v/>
      </c>
      <c r="Q86" s="184" t="str">
        <f>IF(ISBLANK(C86),"",SUMIFS($P$22:$P5184,$C$22:$C5184,C86)-SUMIFS('LISTA DE INVENTARIO'!$N$22:$N4911,'LISTA DE INVENTARIO'!$C$22:$C4911,C86))</f>
        <v/>
      </c>
      <c r="R86" s="185"/>
      <c r="S86" s="188" t="str">
        <f ca="1"/>
        <v/>
      </c>
      <c r="T86" s="189" t="b">
        <v>0</v>
      </c>
      <c r="U86" s="211"/>
    </row>
    <row r="87" spans="1:21" ht="20.100000000000001" customHeight="1">
      <c r="A87" s="128"/>
      <c r="B87" s="149">
        <v>66</v>
      </c>
      <c r="C87" s="285"/>
      <c r="D87" s="285"/>
      <c r="E87" s="285"/>
      <c r="F87" s="285"/>
      <c r="G87" s="285"/>
      <c r="H87" s="285"/>
      <c r="I87" s="285"/>
      <c r="J87" s="181"/>
      <c r="K87" s="150"/>
      <c r="L87" s="150"/>
      <c r="M87" s="182" t="str">
        <f>IF(ISBLANK(C87),"",IF('LISTA DE INVENTARIO'!$Q$22:$Q4910='LISTA DE INVENTARIO'!$O$9,SUMIFS('LISTA DE INVENTARIO'!$K$22:$K4910,'LISTA DE INVENTARIO'!$C$22:$C4910,C87,'LISTA DE INVENTARIO'!$Q$22:$Q4910,'LISTA DE INVENTARIO'!$O$9)-SUMIFS($L$22:$L5182,$C$22:$C5182,C87),SUMIFS('LISTA DE INVENTARIO'!$K$22:$K4910,'LISTA DE INVENTARIO'!$C$22:$C4910,C87,'LISTA DE INVENTARIO'!$Q$22:$Q4910,'LISTA DE INVENTARIO'!$O$9)-SUMIFS($L$22:$L5182,$C$22:$C5182,C87)))</f>
        <v/>
      </c>
      <c r="N87" s="182" t="str">
        <f t="shared" si="3"/>
        <v/>
      </c>
      <c r="O87" s="190"/>
      <c r="P87" s="184" t="str">
        <f t="shared" si="2"/>
        <v/>
      </c>
      <c r="Q87" s="184" t="str">
        <f>IF(ISBLANK(C87),"",SUMIFS($P$22:$P5185,$C$22:$C5185,C87)-SUMIFS('LISTA DE INVENTARIO'!$N$22:$N4912,'LISTA DE INVENTARIO'!$C$22:$C4912,C87))</f>
        <v/>
      </c>
      <c r="R87" s="185"/>
      <c r="S87" s="188" t="str">
        <f ca="1"/>
        <v/>
      </c>
      <c r="T87" s="189" t="b">
        <v>0</v>
      </c>
      <c r="U87" s="211"/>
    </row>
    <row r="88" spans="1:21" ht="20.100000000000001" customHeight="1">
      <c r="A88" s="128"/>
      <c r="B88" s="149">
        <v>67</v>
      </c>
      <c r="C88" s="285"/>
      <c r="D88" s="285"/>
      <c r="E88" s="285"/>
      <c r="F88" s="285"/>
      <c r="G88" s="285"/>
      <c r="H88" s="285"/>
      <c r="I88" s="285"/>
      <c r="J88" s="181"/>
      <c r="K88" s="150"/>
      <c r="L88" s="150"/>
      <c r="M88" s="182" t="str">
        <f>IF(ISBLANK(C88),"",IF('LISTA DE INVENTARIO'!$Q$22:$Q4911='LISTA DE INVENTARIO'!$O$9,SUMIFS('LISTA DE INVENTARIO'!$K$22:$K4911,'LISTA DE INVENTARIO'!$C$22:$C4911,C88,'LISTA DE INVENTARIO'!$Q$22:$Q4911,'LISTA DE INVENTARIO'!$O$9)-SUMIFS($L$22:$L5183,$C$22:$C5183,C88),SUMIFS('LISTA DE INVENTARIO'!$K$22:$K4911,'LISTA DE INVENTARIO'!$C$22:$C4911,C88,'LISTA DE INVENTARIO'!$Q$22:$Q4911,'LISTA DE INVENTARIO'!$O$9)-SUMIFS($L$22:$L5183,$C$22:$C5183,C88)))</f>
        <v/>
      </c>
      <c r="N88" s="182" t="str">
        <f t="shared" si="3"/>
        <v/>
      </c>
      <c r="O88" s="190"/>
      <c r="P88" s="184" t="str">
        <f t="shared" si="2"/>
        <v/>
      </c>
      <c r="Q88" s="184" t="str">
        <f>IF(ISBLANK(C88),"",SUMIFS($P$22:$P5186,$C$22:$C5186,C88)-SUMIFS('LISTA DE INVENTARIO'!$N$22:$N4913,'LISTA DE INVENTARIO'!$C$22:$C4913,C88))</f>
        <v/>
      </c>
      <c r="R88" s="185"/>
      <c r="S88" s="188" t="str">
        <f ca="1"/>
        <v/>
      </c>
      <c r="T88" s="189" t="b">
        <v>0</v>
      </c>
      <c r="U88" s="211"/>
    </row>
    <row r="89" spans="1:21" ht="20.100000000000001" customHeight="1">
      <c r="A89" s="128"/>
      <c r="B89" s="149">
        <v>68</v>
      </c>
      <c r="C89" s="285"/>
      <c r="D89" s="285"/>
      <c r="E89" s="285"/>
      <c r="F89" s="285"/>
      <c r="G89" s="285"/>
      <c r="H89" s="285"/>
      <c r="I89" s="285"/>
      <c r="J89" s="181"/>
      <c r="K89" s="150"/>
      <c r="L89" s="150"/>
      <c r="M89" s="182" t="str">
        <f>IF(ISBLANK(C89),"",IF('LISTA DE INVENTARIO'!$Q$22:$Q4912='LISTA DE INVENTARIO'!$O$9,SUMIFS('LISTA DE INVENTARIO'!$K$22:$K4912,'LISTA DE INVENTARIO'!$C$22:$C4912,C89,'LISTA DE INVENTARIO'!$Q$22:$Q4912,'LISTA DE INVENTARIO'!$O$9)-SUMIFS($L$22:$L5184,$C$22:$C5184,C89),SUMIFS('LISTA DE INVENTARIO'!$K$22:$K4912,'LISTA DE INVENTARIO'!$C$22:$C4912,C89,'LISTA DE INVENTARIO'!$Q$22:$Q4912,'LISTA DE INVENTARIO'!$O$9)-SUMIFS($L$22:$L5184,$C$22:$C5184,C89)))</f>
        <v/>
      </c>
      <c r="N89" s="182" t="str">
        <f t="shared" si="3"/>
        <v/>
      </c>
      <c r="O89" s="190"/>
      <c r="P89" s="184" t="str">
        <f t="shared" si="2"/>
        <v/>
      </c>
      <c r="Q89" s="184" t="str">
        <f>IF(ISBLANK(C89),"",SUMIFS($P$22:$P5187,$C$22:$C5187,C89)-SUMIFS('LISTA DE INVENTARIO'!$N$22:$N4914,'LISTA DE INVENTARIO'!$C$22:$C4914,C89))</f>
        <v/>
      </c>
      <c r="R89" s="185"/>
      <c r="S89" s="188" t="str">
        <f ca="1"/>
        <v/>
      </c>
      <c r="T89" s="189" t="b">
        <v>0</v>
      </c>
      <c r="U89" s="211"/>
    </row>
    <row r="90" spans="1:21" ht="20.100000000000001" customHeight="1">
      <c r="A90" s="128"/>
      <c r="B90" s="149">
        <v>69</v>
      </c>
      <c r="C90" s="285"/>
      <c r="D90" s="285"/>
      <c r="E90" s="285"/>
      <c r="F90" s="285"/>
      <c r="G90" s="285"/>
      <c r="H90" s="285"/>
      <c r="I90" s="285"/>
      <c r="J90" s="181"/>
      <c r="K90" s="150"/>
      <c r="L90" s="150"/>
      <c r="M90" s="182" t="str">
        <f>IF(ISBLANK(C90),"",IF('LISTA DE INVENTARIO'!$Q$22:$Q4913='LISTA DE INVENTARIO'!$O$9,SUMIFS('LISTA DE INVENTARIO'!$K$22:$K4913,'LISTA DE INVENTARIO'!$C$22:$C4913,C90,'LISTA DE INVENTARIO'!$Q$22:$Q4913,'LISTA DE INVENTARIO'!$O$9)-SUMIFS($L$22:$L5185,$C$22:$C5185,C90),SUMIFS('LISTA DE INVENTARIO'!$K$22:$K4913,'LISTA DE INVENTARIO'!$C$22:$C4913,C90,'LISTA DE INVENTARIO'!$Q$22:$Q4913,'LISTA DE INVENTARIO'!$O$9)-SUMIFS($L$22:$L5185,$C$22:$C5185,C90)))</f>
        <v/>
      </c>
      <c r="N90" s="182" t="str">
        <f t="shared" si="3"/>
        <v/>
      </c>
      <c r="O90" s="190"/>
      <c r="P90" s="184" t="str">
        <f t="shared" si="2"/>
        <v/>
      </c>
      <c r="Q90" s="184" t="str">
        <f>IF(ISBLANK(C90),"",SUMIFS($P$22:$P5188,$C$22:$C5188,C90)-SUMIFS('LISTA DE INVENTARIO'!$N$22:$N4915,'LISTA DE INVENTARIO'!$C$22:$C4915,C90))</f>
        <v/>
      </c>
      <c r="R90" s="185"/>
      <c r="S90" s="188" t="str">
        <f ca="1"/>
        <v/>
      </c>
      <c r="T90" s="189" t="b">
        <v>0</v>
      </c>
      <c r="U90" s="211"/>
    </row>
    <row r="91" spans="1:21" ht="20.100000000000001" customHeight="1">
      <c r="A91" s="128"/>
      <c r="B91" s="149">
        <v>70</v>
      </c>
      <c r="C91" s="285"/>
      <c r="D91" s="285"/>
      <c r="E91" s="285"/>
      <c r="F91" s="285"/>
      <c r="G91" s="285"/>
      <c r="H91" s="285"/>
      <c r="I91" s="285"/>
      <c r="J91" s="181"/>
      <c r="K91" s="150"/>
      <c r="L91" s="150"/>
      <c r="M91" s="182" t="str">
        <f>IF(ISBLANK(C91),"",IF('LISTA DE INVENTARIO'!$Q$22:$Q4914='LISTA DE INVENTARIO'!$O$9,SUMIFS('LISTA DE INVENTARIO'!$K$22:$K4914,'LISTA DE INVENTARIO'!$C$22:$C4914,C91,'LISTA DE INVENTARIO'!$Q$22:$Q4914,'LISTA DE INVENTARIO'!$O$9)-SUMIFS($L$22:$L5186,$C$22:$C5186,C91),SUMIFS('LISTA DE INVENTARIO'!$K$22:$K4914,'LISTA DE INVENTARIO'!$C$22:$C4914,C91,'LISTA DE INVENTARIO'!$Q$22:$Q4914,'LISTA DE INVENTARIO'!$O$9)-SUMIFS($L$22:$L5186,$C$22:$C5186,C91)))</f>
        <v/>
      </c>
      <c r="N91" s="182" t="str">
        <f t="shared" si="3"/>
        <v/>
      </c>
      <c r="O91" s="190"/>
      <c r="P91" s="184" t="str">
        <f t="shared" si="2"/>
        <v/>
      </c>
      <c r="Q91" s="184" t="str">
        <f>IF(ISBLANK(C91),"",SUMIFS($P$22:$P5189,$C$22:$C5189,C91)-SUMIFS('LISTA DE INVENTARIO'!$N$22:$N4916,'LISTA DE INVENTARIO'!$C$22:$C4916,C91))</f>
        <v/>
      </c>
      <c r="R91" s="185"/>
      <c r="S91" s="188" t="str">
        <f ca="1"/>
        <v/>
      </c>
      <c r="T91" s="189" t="b">
        <v>0</v>
      </c>
      <c r="U91" s="211"/>
    </row>
    <row r="92" spans="1:21" ht="20.100000000000001" customHeight="1">
      <c r="A92" s="128"/>
      <c r="B92" s="149">
        <v>71</v>
      </c>
      <c r="C92" s="285"/>
      <c r="D92" s="285"/>
      <c r="E92" s="285"/>
      <c r="F92" s="285"/>
      <c r="G92" s="285"/>
      <c r="H92" s="285"/>
      <c r="I92" s="285"/>
      <c r="J92" s="181"/>
      <c r="K92" s="150"/>
      <c r="L92" s="150"/>
      <c r="M92" s="182" t="str">
        <f>IF(ISBLANK(C92),"",IF('LISTA DE INVENTARIO'!$Q$22:$Q4915='LISTA DE INVENTARIO'!$O$9,SUMIFS('LISTA DE INVENTARIO'!$K$22:$K4915,'LISTA DE INVENTARIO'!$C$22:$C4915,C92,'LISTA DE INVENTARIO'!$Q$22:$Q4915,'LISTA DE INVENTARIO'!$O$9)-SUMIFS($L$22:$L5187,$C$22:$C5187,C92),SUMIFS('LISTA DE INVENTARIO'!$K$22:$K4915,'LISTA DE INVENTARIO'!$C$22:$C4915,C92,'LISTA DE INVENTARIO'!$Q$22:$Q4915,'LISTA DE INVENTARIO'!$O$9)-SUMIFS($L$22:$L5187,$C$22:$C5187,C92)))</f>
        <v/>
      </c>
      <c r="N92" s="182" t="str">
        <f t="shared" si="3"/>
        <v/>
      </c>
      <c r="O92" s="190"/>
      <c r="P92" s="184" t="str">
        <f t="shared" si="2"/>
        <v/>
      </c>
      <c r="Q92" s="184" t="str">
        <f>IF(ISBLANK(C92),"",SUMIFS($P$22:$P5190,$C$22:$C5190,C92)-SUMIFS('LISTA DE INVENTARIO'!$N$22:$N4917,'LISTA DE INVENTARIO'!$C$22:$C4917,C92))</f>
        <v/>
      </c>
      <c r="R92" s="185"/>
      <c r="S92" s="188" t="str">
        <f ca="1"/>
        <v/>
      </c>
      <c r="T92" s="189" t="b">
        <v>0</v>
      </c>
      <c r="U92" s="211"/>
    </row>
    <row r="93" spans="1:21" ht="20.100000000000001" customHeight="1">
      <c r="A93" s="128"/>
      <c r="B93" s="149">
        <v>72</v>
      </c>
      <c r="C93" s="285"/>
      <c r="D93" s="285"/>
      <c r="E93" s="285"/>
      <c r="F93" s="285"/>
      <c r="G93" s="285"/>
      <c r="H93" s="285"/>
      <c r="I93" s="285"/>
      <c r="J93" s="181"/>
      <c r="K93" s="150"/>
      <c r="L93" s="150"/>
      <c r="M93" s="182" t="str">
        <f>IF(ISBLANK(C93),"",IF('LISTA DE INVENTARIO'!$Q$22:$Q4916='LISTA DE INVENTARIO'!$O$9,SUMIFS('LISTA DE INVENTARIO'!$K$22:$K4916,'LISTA DE INVENTARIO'!$C$22:$C4916,C93,'LISTA DE INVENTARIO'!$Q$22:$Q4916,'LISTA DE INVENTARIO'!$O$9)-SUMIFS($L$22:$L5188,$C$22:$C5188,C93),SUMIFS('LISTA DE INVENTARIO'!$K$22:$K4916,'LISTA DE INVENTARIO'!$C$22:$C4916,C93,'LISTA DE INVENTARIO'!$Q$22:$Q4916,'LISTA DE INVENTARIO'!$O$9)-SUMIFS($L$22:$L5188,$C$22:$C5188,C93)))</f>
        <v/>
      </c>
      <c r="N93" s="182" t="str">
        <f t="shared" si="3"/>
        <v/>
      </c>
      <c r="O93" s="190"/>
      <c r="P93" s="184" t="str">
        <f t="shared" si="2"/>
        <v/>
      </c>
      <c r="Q93" s="184" t="str">
        <f>IF(ISBLANK(C93),"",SUMIFS($P$22:$P5191,$C$22:$C5191,C93)-SUMIFS('LISTA DE INVENTARIO'!$N$22:$N4918,'LISTA DE INVENTARIO'!$C$22:$C4918,C93))</f>
        <v/>
      </c>
      <c r="R93" s="185"/>
      <c r="S93" s="188" t="str">
        <f ca="1"/>
        <v/>
      </c>
      <c r="T93" s="189" t="b">
        <v>0</v>
      </c>
      <c r="U93" s="211"/>
    </row>
    <row r="94" spans="1:21" ht="20.100000000000001" customHeight="1">
      <c r="A94" s="128"/>
      <c r="B94" s="149">
        <v>73</v>
      </c>
      <c r="C94" s="285"/>
      <c r="D94" s="285"/>
      <c r="E94" s="285"/>
      <c r="F94" s="285"/>
      <c r="G94" s="285"/>
      <c r="H94" s="285"/>
      <c r="I94" s="285"/>
      <c r="J94" s="181"/>
      <c r="K94" s="150"/>
      <c r="L94" s="150"/>
      <c r="M94" s="182" t="str">
        <f>IF(ISBLANK(C94),"",IF('LISTA DE INVENTARIO'!$Q$22:$Q4917='LISTA DE INVENTARIO'!$O$9,SUMIFS('LISTA DE INVENTARIO'!$K$22:$K4917,'LISTA DE INVENTARIO'!$C$22:$C4917,C94,'LISTA DE INVENTARIO'!$Q$22:$Q4917,'LISTA DE INVENTARIO'!$O$9)-SUMIFS($L$22:$L5189,$C$22:$C5189,C94),SUMIFS('LISTA DE INVENTARIO'!$K$22:$K4917,'LISTA DE INVENTARIO'!$C$22:$C4917,C94,'LISTA DE INVENTARIO'!$Q$22:$Q4917,'LISTA DE INVENTARIO'!$O$9)-SUMIFS($L$22:$L5189,$C$22:$C5189,C94)))</f>
        <v/>
      </c>
      <c r="N94" s="182" t="str">
        <f t="shared" si="3"/>
        <v/>
      </c>
      <c r="O94" s="190"/>
      <c r="P94" s="184" t="str">
        <f t="shared" si="2"/>
        <v/>
      </c>
      <c r="Q94" s="184" t="str">
        <f>IF(ISBLANK(C94),"",SUMIFS($P$22:$P5192,$C$22:$C5192,C94)-SUMIFS('LISTA DE INVENTARIO'!$N$22:$N4919,'LISTA DE INVENTARIO'!$C$22:$C4919,C94))</f>
        <v/>
      </c>
      <c r="R94" s="185"/>
      <c r="S94" s="188" t="str">
        <f ca="1"/>
        <v/>
      </c>
      <c r="T94" s="189" t="b">
        <v>0</v>
      </c>
      <c r="U94" s="211"/>
    </row>
    <row r="95" spans="1:21" ht="20.100000000000001" customHeight="1">
      <c r="A95" s="128"/>
      <c r="B95" s="149">
        <v>74</v>
      </c>
      <c r="C95" s="285"/>
      <c r="D95" s="285"/>
      <c r="E95" s="285"/>
      <c r="F95" s="285"/>
      <c r="G95" s="285"/>
      <c r="H95" s="285"/>
      <c r="I95" s="285"/>
      <c r="J95" s="181"/>
      <c r="K95" s="150"/>
      <c r="L95" s="150"/>
      <c r="M95" s="182" t="str">
        <f>IF(ISBLANK(C95),"",IF('LISTA DE INVENTARIO'!$Q$22:$Q4918='LISTA DE INVENTARIO'!$O$9,SUMIFS('LISTA DE INVENTARIO'!$K$22:$K4918,'LISTA DE INVENTARIO'!$C$22:$C4918,C95,'LISTA DE INVENTARIO'!$Q$22:$Q4918,'LISTA DE INVENTARIO'!$O$9)-SUMIFS($L$22:$L5190,$C$22:$C5190,C95),SUMIFS('LISTA DE INVENTARIO'!$K$22:$K4918,'LISTA DE INVENTARIO'!$C$22:$C4918,C95,'LISTA DE INVENTARIO'!$Q$22:$Q4918,'LISTA DE INVENTARIO'!$O$9)-SUMIFS($L$22:$L5190,$C$22:$C5190,C95)))</f>
        <v/>
      </c>
      <c r="N95" s="182" t="str">
        <f t="shared" si="3"/>
        <v/>
      </c>
      <c r="O95" s="190"/>
      <c r="P95" s="184" t="str">
        <f t="shared" si="2"/>
        <v/>
      </c>
      <c r="Q95" s="184" t="str">
        <f>IF(ISBLANK(C95),"",SUMIFS($P$22:$P5193,$C$22:$C5193,C95)-SUMIFS('LISTA DE INVENTARIO'!$N$22:$N4920,'LISTA DE INVENTARIO'!$C$22:$C4920,C95))</f>
        <v/>
      </c>
      <c r="R95" s="185"/>
      <c r="S95" s="188" t="str">
        <f ca="1"/>
        <v/>
      </c>
      <c r="T95" s="189" t="b">
        <v>0</v>
      </c>
      <c r="U95" s="211"/>
    </row>
    <row r="96" spans="1:21" ht="20.100000000000001" customHeight="1">
      <c r="A96" s="128"/>
      <c r="B96" s="149">
        <v>75</v>
      </c>
      <c r="C96" s="285"/>
      <c r="D96" s="285"/>
      <c r="E96" s="285"/>
      <c r="F96" s="285"/>
      <c r="G96" s="285"/>
      <c r="H96" s="285"/>
      <c r="I96" s="285"/>
      <c r="J96" s="181"/>
      <c r="K96" s="150"/>
      <c r="L96" s="150"/>
      <c r="M96" s="182" t="str">
        <f>IF(ISBLANK(C96),"",IF('LISTA DE INVENTARIO'!$Q$22:$Q4919='LISTA DE INVENTARIO'!$O$9,SUMIFS('LISTA DE INVENTARIO'!$K$22:$K4919,'LISTA DE INVENTARIO'!$C$22:$C4919,C96,'LISTA DE INVENTARIO'!$Q$22:$Q4919,'LISTA DE INVENTARIO'!$O$9)-SUMIFS($L$22:$L5191,$C$22:$C5191,C96),SUMIFS('LISTA DE INVENTARIO'!$K$22:$K4919,'LISTA DE INVENTARIO'!$C$22:$C4919,C96,'LISTA DE INVENTARIO'!$Q$22:$Q4919,'LISTA DE INVENTARIO'!$O$9)-SUMIFS($L$22:$L5191,$C$22:$C5191,C96)))</f>
        <v/>
      </c>
      <c r="N96" s="182" t="str">
        <f t="shared" si="3"/>
        <v/>
      </c>
      <c r="O96" s="190"/>
      <c r="P96" s="184" t="str">
        <f t="shared" si="2"/>
        <v/>
      </c>
      <c r="Q96" s="184" t="str">
        <f>IF(ISBLANK(C96),"",SUMIFS($P$22:$P5194,$C$22:$C5194,C96)-SUMIFS('LISTA DE INVENTARIO'!$N$22:$N4921,'LISTA DE INVENTARIO'!$C$22:$C4921,C96))</f>
        <v/>
      </c>
      <c r="R96" s="185"/>
      <c r="S96" s="188" t="str">
        <f ca="1"/>
        <v/>
      </c>
      <c r="T96" s="189" t="b">
        <v>0</v>
      </c>
      <c r="U96" s="211"/>
    </row>
    <row r="97" spans="1:21" ht="20.100000000000001" customHeight="1">
      <c r="A97" s="128"/>
      <c r="B97" s="149">
        <v>76</v>
      </c>
      <c r="C97" s="285"/>
      <c r="D97" s="285"/>
      <c r="E97" s="285"/>
      <c r="F97" s="285"/>
      <c r="G97" s="285"/>
      <c r="H97" s="285"/>
      <c r="I97" s="285"/>
      <c r="J97" s="181"/>
      <c r="K97" s="150"/>
      <c r="L97" s="150"/>
      <c r="M97" s="182" t="str">
        <f>IF(ISBLANK(C97),"",IF('LISTA DE INVENTARIO'!$Q$22:$Q4920='LISTA DE INVENTARIO'!$O$9,SUMIFS('LISTA DE INVENTARIO'!$K$22:$K4920,'LISTA DE INVENTARIO'!$C$22:$C4920,C97,'LISTA DE INVENTARIO'!$Q$22:$Q4920,'LISTA DE INVENTARIO'!$O$9)-SUMIFS($L$22:$L5192,$C$22:$C5192,C97),SUMIFS('LISTA DE INVENTARIO'!$K$22:$K4920,'LISTA DE INVENTARIO'!$C$22:$C4920,C97,'LISTA DE INVENTARIO'!$Q$22:$Q4920,'LISTA DE INVENTARIO'!$O$9)-SUMIFS($L$22:$L5192,$C$22:$C5192,C97)))</f>
        <v/>
      </c>
      <c r="N97" s="182" t="str">
        <f t="shared" si="3"/>
        <v/>
      </c>
      <c r="O97" s="190"/>
      <c r="P97" s="184" t="str">
        <f t="shared" si="2"/>
        <v/>
      </c>
      <c r="Q97" s="184" t="str">
        <f>IF(ISBLANK(C97),"",SUMIFS($P$22:$P5195,$C$22:$C5195,C97)-SUMIFS('LISTA DE INVENTARIO'!$N$22:$N4922,'LISTA DE INVENTARIO'!$C$22:$C4922,C97))</f>
        <v/>
      </c>
      <c r="R97" s="185"/>
      <c r="S97" s="188" t="str">
        <f ca="1"/>
        <v/>
      </c>
      <c r="T97" s="189" t="b">
        <v>0</v>
      </c>
      <c r="U97" s="211"/>
    </row>
    <row r="98" spans="1:21" ht="20.100000000000001" customHeight="1">
      <c r="A98" s="128"/>
      <c r="B98" s="149">
        <v>77</v>
      </c>
      <c r="C98" s="285"/>
      <c r="D98" s="285"/>
      <c r="E98" s="285"/>
      <c r="F98" s="285"/>
      <c r="G98" s="285"/>
      <c r="H98" s="285"/>
      <c r="I98" s="285"/>
      <c r="J98" s="181"/>
      <c r="K98" s="150"/>
      <c r="L98" s="150"/>
      <c r="M98" s="182" t="str">
        <f>IF(ISBLANK(C98),"",IF('LISTA DE INVENTARIO'!$Q$22:$Q4921='LISTA DE INVENTARIO'!$O$9,SUMIFS('LISTA DE INVENTARIO'!$K$22:$K4921,'LISTA DE INVENTARIO'!$C$22:$C4921,C98,'LISTA DE INVENTARIO'!$Q$22:$Q4921,'LISTA DE INVENTARIO'!$O$9)-SUMIFS($L$22:$L5193,$C$22:$C5193,C98),SUMIFS('LISTA DE INVENTARIO'!$K$22:$K4921,'LISTA DE INVENTARIO'!$C$22:$C4921,C98,'LISTA DE INVENTARIO'!$Q$22:$Q4921,'LISTA DE INVENTARIO'!$O$9)-SUMIFS($L$22:$L5193,$C$22:$C5193,C98)))</f>
        <v/>
      </c>
      <c r="N98" s="182" t="str">
        <f t="shared" si="3"/>
        <v/>
      </c>
      <c r="O98" s="190"/>
      <c r="P98" s="184" t="str">
        <f t="shared" si="2"/>
        <v/>
      </c>
      <c r="Q98" s="184" t="str">
        <f>IF(ISBLANK(C98),"",SUMIFS($P$22:$P5196,$C$22:$C5196,C98)-SUMIFS('LISTA DE INVENTARIO'!$N$22:$N4923,'LISTA DE INVENTARIO'!$C$22:$C4923,C98))</f>
        <v/>
      </c>
      <c r="R98" s="185"/>
      <c r="S98" s="188" t="str">
        <f ca="1"/>
        <v/>
      </c>
      <c r="T98" s="189" t="b">
        <v>0</v>
      </c>
      <c r="U98" s="211"/>
    </row>
    <row r="99" spans="1:21" ht="20.100000000000001" customHeight="1">
      <c r="A99" s="128"/>
      <c r="B99" s="149">
        <v>78</v>
      </c>
      <c r="C99" s="285"/>
      <c r="D99" s="285"/>
      <c r="E99" s="285"/>
      <c r="F99" s="285"/>
      <c r="G99" s="285"/>
      <c r="H99" s="285"/>
      <c r="I99" s="285"/>
      <c r="J99" s="181"/>
      <c r="K99" s="150"/>
      <c r="L99" s="150"/>
      <c r="M99" s="182" t="str">
        <f>IF(ISBLANK(C99),"",IF('LISTA DE INVENTARIO'!$Q$22:$Q4922='LISTA DE INVENTARIO'!$O$9,SUMIFS('LISTA DE INVENTARIO'!$K$22:$K4922,'LISTA DE INVENTARIO'!$C$22:$C4922,C99,'LISTA DE INVENTARIO'!$Q$22:$Q4922,'LISTA DE INVENTARIO'!$O$9)-SUMIFS($L$22:$L5194,$C$22:$C5194,C99),SUMIFS('LISTA DE INVENTARIO'!$K$22:$K4922,'LISTA DE INVENTARIO'!$C$22:$C4922,C99,'LISTA DE INVENTARIO'!$Q$22:$Q4922,'LISTA DE INVENTARIO'!$O$9)-SUMIFS($L$22:$L5194,$C$22:$C5194,C99)))</f>
        <v/>
      </c>
      <c r="N99" s="182" t="str">
        <f t="shared" si="3"/>
        <v/>
      </c>
      <c r="O99" s="190"/>
      <c r="P99" s="184" t="str">
        <f t="shared" ref="P99:P162" si="4">IF(ISBLANK(C99),"",L99*O99)</f>
        <v/>
      </c>
      <c r="Q99" s="184" t="str">
        <f>IF(ISBLANK(C99),"",SUMIFS($P$22:$P5197,$C$22:$C5197,C99)-SUMIFS('LISTA DE INVENTARIO'!$N$22:$N4924,'LISTA DE INVENTARIO'!$C$22:$C4924,C99))</f>
        <v/>
      </c>
      <c r="R99" s="185"/>
      <c r="S99" s="188" t="str">
        <f ca="1"/>
        <v/>
      </c>
      <c r="T99" s="189" t="b">
        <v>0</v>
      </c>
      <c r="U99" s="211"/>
    </row>
    <row r="100" spans="1:21" ht="20.100000000000001" customHeight="1">
      <c r="A100" s="128"/>
      <c r="B100" s="149">
        <v>79</v>
      </c>
      <c r="C100" s="285"/>
      <c r="D100" s="285"/>
      <c r="E100" s="285"/>
      <c r="F100" s="285"/>
      <c r="G100" s="285"/>
      <c r="H100" s="285"/>
      <c r="I100" s="285"/>
      <c r="J100" s="181"/>
      <c r="K100" s="150"/>
      <c r="L100" s="150"/>
      <c r="M100" s="182" t="str">
        <f>IF(ISBLANK(C100),"",IF('LISTA DE INVENTARIO'!$Q$22:$Q4923='LISTA DE INVENTARIO'!$O$9,SUMIFS('LISTA DE INVENTARIO'!$K$22:$K4923,'LISTA DE INVENTARIO'!$C$22:$C4923,C100,'LISTA DE INVENTARIO'!$Q$22:$Q4923,'LISTA DE INVENTARIO'!$O$9)-SUMIFS($L$22:$L5195,$C$22:$C5195,C100),SUMIFS('LISTA DE INVENTARIO'!$K$22:$K4923,'LISTA DE INVENTARIO'!$C$22:$C4923,C100,'LISTA DE INVENTARIO'!$Q$22:$Q4923,'LISTA DE INVENTARIO'!$O$9)-SUMIFS($L$22:$L5195,$C$22:$C5195,C100)))</f>
        <v/>
      </c>
      <c r="N100" s="182" t="str">
        <f t="shared" si="3"/>
        <v/>
      </c>
      <c r="O100" s="190"/>
      <c r="P100" s="184" t="str">
        <f t="shared" si="4"/>
        <v/>
      </c>
      <c r="Q100" s="184" t="str">
        <f>IF(ISBLANK(C100),"",SUMIFS($P$22:$P5198,$C$22:$C5198,C100)-SUMIFS('LISTA DE INVENTARIO'!$N$22:$N4925,'LISTA DE INVENTARIO'!$C$22:$C4925,C100))</f>
        <v/>
      </c>
      <c r="R100" s="185"/>
      <c r="S100" s="188" t="str">
        <f ca="1"/>
        <v/>
      </c>
      <c r="T100" s="189" t="b">
        <v>0</v>
      </c>
      <c r="U100" s="211"/>
    </row>
    <row r="101" spans="1:21" ht="20.100000000000001" customHeight="1">
      <c r="A101" s="128"/>
      <c r="B101" s="149">
        <v>80</v>
      </c>
      <c r="C101" s="285"/>
      <c r="D101" s="285"/>
      <c r="E101" s="285"/>
      <c r="F101" s="285"/>
      <c r="G101" s="285"/>
      <c r="H101" s="285"/>
      <c r="I101" s="285"/>
      <c r="J101" s="181"/>
      <c r="K101" s="150"/>
      <c r="L101" s="150"/>
      <c r="M101" s="182" t="str">
        <f>IF(ISBLANK(C101),"",IF('LISTA DE INVENTARIO'!$Q$22:$Q4924='LISTA DE INVENTARIO'!$O$9,SUMIFS('LISTA DE INVENTARIO'!$K$22:$K4924,'LISTA DE INVENTARIO'!$C$22:$C4924,C101,'LISTA DE INVENTARIO'!$Q$22:$Q4924,'LISTA DE INVENTARIO'!$O$9)-SUMIFS($L$22:$L5196,$C$22:$C5196,C101),SUMIFS('LISTA DE INVENTARIO'!$K$22:$K4924,'LISTA DE INVENTARIO'!$C$22:$C4924,C101,'LISTA DE INVENTARIO'!$Q$22:$Q4924,'LISTA DE INVENTARIO'!$O$9)-SUMIFS($L$22:$L5196,$C$22:$C5196,C101)))</f>
        <v/>
      </c>
      <c r="N101" s="182" t="str">
        <f t="shared" si="3"/>
        <v/>
      </c>
      <c r="O101" s="190"/>
      <c r="P101" s="184" t="str">
        <f t="shared" si="4"/>
        <v/>
      </c>
      <c r="Q101" s="184" t="str">
        <f>IF(ISBLANK(C101),"",SUMIFS($P$22:$P5199,$C$22:$C5199,C101)-SUMIFS('LISTA DE INVENTARIO'!$N$22:$N4926,'LISTA DE INVENTARIO'!$C$22:$C4926,C101))</f>
        <v/>
      </c>
      <c r="R101" s="185"/>
      <c r="S101" s="188" t="str">
        <f ca="1"/>
        <v/>
      </c>
      <c r="T101" s="189" t="b">
        <v>0</v>
      </c>
      <c r="U101" s="211"/>
    </row>
    <row r="102" spans="1:21" ht="20.100000000000001" customHeight="1">
      <c r="A102" s="128"/>
      <c r="B102" s="149">
        <v>81</v>
      </c>
      <c r="C102" s="285"/>
      <c r="D102" s="285"/>
      <c r="E102" s="285"/>
      <c r="F102" s="285"/>
      <c r="G102" s="285"/>
      <c r="H102" s="285"/>
      <c r="I102" s="285"/>
      <c r="J102" s="181"/>
      <c r="K102" s="150"/>
      <c r="L102" s="150"/>
      <c r="M102" s="182" t="str">
        <f>IF(ISBLANK(C102),"",IF('LISTA DE INVENTARIO'!$Q$22:$Q4925='LISTA DE INVENTARIO'!$O$9,SUMIFS('LISTA DE INVENTARIO'!$K$22:$K4925,'LISTA DE INVENTARIO'!$C$22:$C4925,C102,'LISTA DE INVENTARIO'!$Q$22:$Q4925,'LISTA DE INVENTARIO'!$O$9)-SUMIFS($L$22:$L5197,$C$22:$C5197,C102),SUMIFS('LISTA DE INVENTARIO'!$K$22:$K4925,'LISTA DE INVENTARIO'!$C$22:$C4925,C102,'LISTA DE INVENTARIO'!$Q$22:$Q4925,'LISTA DE INVENTARIO'!$O$9)-SUMIFS($L$22:$L5197,$C$22:$C5197,C102)))</f>
        <v/>
      </c>
      <c r="N102" s="182" t="str">
        <f t="shared" si="3"/>
        <v/>
      </c>
      <c r="O102" s="190"/>
      <c r="P102" s="184" t="str">
        <f t="shared" si="4"/>
        <v/>
      </c>
      <c r="Q102" s="184" t="str">
        <f>IF(ISBLANK(C102),"",SUMIFS($P$22:$P5200,$C$22:$C5200,C102)-SUMIFS('LISTA DE INVENTARIO'!$N$22:$N4927,'LISTA DE INVENTARIO'!$C$22:$C4927,C102))</f>
        <v/>
      </c>
      <c r="R102" s="185"/>
      <c r="S102" s="188" t="str">
        <f ca="1"/>
        <v/>
      </c>
      <c r="T102" s="189" t="b">
        <v>0</v>
      </c>
      <c r="U102" s="211"/>
    </row>
    <row r="103" spans="1:21" ht="20.100000000000001" customHeight="1">
      <c r="A103" s="128"/>
      <c r="B103" s="149">
        <v>82</v>
      </c>
      <c r="C103" s="285"/>
      <c r="D103" s="285"/>
      <c r="E103" s="285"/>
      <c r="F103" s="285"/>
      <c r="G103" s="285"/>
      <c r="H103" s="285"/>
      <c r="I103" s="285"/>
      <c r="J103" s="181"/>
      <c r="K103" s="150"/>
      <c r="L103" s="150"/>
      <c r="M103" s="182" t="str">
        <f>IF(ISBLANK(C103),"",IF('LISTA DE INVENTARIO'!$Q$22:$Q4926='LISTA DE INVENTARIO'!$O$9,SUMIFS('LISTA DE INVENTARIO'!$K$22:$K4926,'LISTA DE INVENTARIO'!$C$22:$C4926,C103,'LISTA DE INVENTARIO'!$Q$22:$Q4926,'LISTA DE INVENTARIO'!$O$9)-SUMIFS($L$22:$L5198,$C$22:$C5198,C103),SUMIFS('LISTA DE INVENTARIO'!$K$22:$K4926,'LISTA DE INVENTARIO'!$C$22:$C4926,C103,'LISTA DE INVENTARIO'!$Q$22:$Q4926,'LISTA DE INVENTARIO'!$O$9)-SUMIFS($L$22:$L5198,$C$22:$C5198,C103)))</f>
        <v/>
      </c>
      <c r="N103" s="182" t="str">
        <f t="shared" si="3"/>
        <v/>
      </c>
      <c r="O103" s="190"/>
      <c r="P103" s="184" t="str">
        <f t="shared" si="4"/>
        <v/>
      </c>
      <c r="Q103" s="184" t="str">
        <f>IF(ISBLANK(C103),"",SUMIFS($P$22:$P5201,$C$22:$C5201,C103)-SUMIFS('LISTA DE INVENTARIO'!$N$22:$N4928,'LISTA DE INVENTARIO'!$C$22:$C4928,C103))</f>
        <v/>
      </c>
      <c r="R103" s="185"/>
      <c r="S103" s="188" t="str">
        <f ca="1"/>
        <v/>
      </c>
      <c r="T103" s="189" t="b">
        <v>0</v>
      </c>
      <c r="U103" s="211"/>
    </row>
    <row r="104" spans="1:21" ht="20.100000000000001" customHeight="1">
      <c r="A104" s="128"/>
      <c r="B104" s="149">
        <v>83</v>
      </c>
      <c r="C104" s="285"/>
      <c r="D104" s="285"/>
      <c r="E104" s="285"/>
      <c r="F104" s="285"/>
      <c r="G104" s="285"/>
      <c r="H104" s="285"/>
      <c r="I104" s="285"/>
      <c r="J104" s="181"/>
      <c r="K104" s="150"/>
      <c r="L104" s="150"/>
      <c r="M104" s="182" t="str">
        <f>IF(ISBLANK(C104),"",IF('LISTA DE INVENTARIO'!$Q$22:$Q4927='LISTA DE INVENTARIO'!$O$9,SUMIFS('LISTA DE INVENTARIO'!$K$22:$K4927,'LISTA DE INVENTARIO'!$C$22:$C4927,C104,'LISTA DE INVENTARIO'!$Q$22:$Q4927,'LISTA DE INVENTARIO'!$O$9)-SUMIFS($L$22:$L5199,$C$22:$C5199,C104),SUMIFS('LISTA DE INVENTARIO'!$K$22:$K4927,'LISTA DE INVENTARIO'!$C$22:$C4927,C104,'LISTA DE INVENTARIO'!$Q$22:$Q4927,'LISTA DE INVENTARIO'!$O$9)-SUMIFS($L$22:$L5199,$C$22:$C5199,C104)))</f>
        <v/>
      </c>
      <c r="N104" s="182" t="str">
        <f t="shared" si="3"/>
        <v/>
      </c>
      <c r="O104" s="190"/>
      <c r="P104" s="184" t="str">
        <f t="shared" si="4"/>
        <v/>
      </c>
      <c r="Q104" s="184" t="str">
        <f>IF(ISBLANK(C104),"",SUMIFS($P$22:$P5202,$C$22:$C5202,C104)-SUMIFS('LISTA DE INVENTARIO'!$N$22:$N4929,'LISTA DE INVENTARIO'!$C$22:$C4929,C104))</f>
        <v/>
      </c>
      <c r="R104" s="185"/>
      <c r="S104" s="188" t="str">
        <f ca="1"/>
        <v/>
      </c>
      <c r="T104" s="189" t="b">
        <v>0</v>
      </c>
      <c r="U104" s="211"/>
    </row>
    <row r="105" spans="1:21" ht="20.100000000000001" customHeight="1">
      <c r="A105" s="128"/>
      <c r="B105" s="149">
        <v>84</v>
      </c>
      <c r="C105" s="285"/>
      <c r="D105" s="285"/>
      <c r="E105" s="285"/>
      <c r="F105" s="285"/>
      <c r="G105" s="285"/>
      <c r="H105" s="285"/>
      <c r="I105" s="285"/>
      <c r="J105" s="181"/>
      <c r="K105" s="150"/>
      <c r="L105" s="150"/>
      <c r="M105" s="182" t="str">
        <f>IF(ISBLANK(C105),"",IF('LISTA DE INVENTARIO'!$Q$22:$Q4928='LISTA DE INVENTARIO'!$O$9,SUMIFS('LISTA DE INVENTARIO'!$K$22:$K4928,'LISTA DE INVENTARIO'!$C$22:$C4928,C105,'LISTA DE INVENTARIO'!$Q$22:$Q4928,'LISTA DE INVENTARIO'!$O$9)-SUMIFS($L$22:$L5200,$C$22:$C5200,C105),SUMIFS('LISTA DE INVENTARIO'!$K$22:$K4928,'LISTA DE INVENTARIO'!$C$22:$C4928,C105,'LISTA DE INVENTARIO'!$Q$22:$Q4928,'LISTA DE INVENTARIO'!$O$9)-SUMIFS($L$22:$L5200,$C$22:$C5200,C105)))</f>
        <v/>
      </c>
      <c r="N105" s="182" t="str">
        <f t="shared" si="3"/>
        <v/>
      </c>
      <c r="O105" s="190"/>
      <c r="P105" s="184" t="str">
        <f t="shared" si="4"/>
        <v/>
      </c>
      <c r="Q105" s="184" t="str">
        <f>IF(ISBLANK(C105),"",SUMIFS($P$22:$P5203,$C$22:$C5203,C105)-SUMIFS('LISTA DE INVENTARIO'!$N$22:$N4930,'LISTA DE INVENTARIO'!$C$22:$C4930,C105))</f>
        <v/>
      </c>
      <c r="R105" s="185"/>
      <c r="S105" s="188" t="str">
        <f ca="1"/>
        <v/>
      </c>
      <c r="T105" s="189" t="b">
        <v>0</v>
      </c>
      <c r="U105" s="211"/>
    </row>
    <row r="106" spans="1:21" ht="20.100000000000001" customHeight="1">
      <c r="A106" s="128"/>
      <c r="B106" s="149">
        <v>85</v>
      </c>
      <c r="C106" s="285"/>
      <c r="D106" s="285"/>
      <c r="E106" s="285"/>
      <c r="F106" s="285"/>
      <c r="G106" s="285"/>
      <c r="H106" s="285"/>
      <c r="I106" s="285"/>
      <c r="J106" s="181"/>
      <c r="K106" s="150"/>
      <c r="L106" s="150"/>
      <c r="M106" s="182" t="str">
        <f>IF(ISBLANK(C106),"",IF('LISTA DE INVENTARIO'!$Q$22:$Q4929='LISTA DE INVENTARIO'!$O$9,SUMIFS('LISTA DE INVENTARIO'!$K$22:$K4929,'LISTA DE INVENTARIO'!$C$22:$C4929,C106,'LISTA DE INVENTARIO'!$Q$22:$Q4929,'LISTA DE INVENTARIO'!$O$9)-SUMIFS($L$22:$L5201,$C$22:$C5201,C106),SUMIFS('LISTA DE INVENTARIO'!$K$22:$K4929,'LISTA DE INVENTARIO'!$C$22:$C4929,C106,'LISTA DE INVENTARIO'!$Q$22:$Q4929,'LISTA DE INVENTARIO'!$O$9)-SUMIFS($L$22:$L5201,$C$22:$C5201,C106)))</f>
        <v/>
      </c>
      <c r="N106" s="182" t="str">
        <f t="shared" si="3"/>
        <v/>
      </c>
      <c r="O106" s="190"/>
      <c r="P106" s="184" t="str">
        <f t="shared" si="4"/>
        <v/>
      </c>
      <c r="Q106" s="184" t="str">
        <f>IF(ISBLANK(C106),"",SUMIFS($P$22:$P5204,$C$22:$C5204,C106)-SUMIFS('LISTA DE INVENTARIO'!$N$22:$N4931,'LISTA DE INVENTARIO'!$C$22:$C4931,C106))</f>
        <v/>
      </c>
      <c r="R106" s="185"/>
      <c r="S106" s="188" t="str">
        <f ca="1"/>
        <v/>
      </c>
      <c r="T106" s="189" t="b">
        <v>0</v>
      </c>
      <c r="U106" s="211"/>
    </row>
    <row r="107" spans="1:21" ht="20.100000000000001" customHeight="1">
      <c r="A107" s="128"/>
      <c r="B107" s="149">
        <v>86</v>
      </c>
      <c r="C107" s="285"/>
      <c r="D107" s="285"/>
      <c r="E107" s="285"/>
      <c r="F107" s="285"/>
      <c r="G107" s="285"/>
      <c r="H107" s="285"/>
      <c r="I107" s="285"/>
      <c r="J107" s="181"/>
      <c r="K107" s="150"/>
      <c r="L107" s="150"/>
      <c r="M107" s="182" t="str">
        <f>IF(ISBLANK(C107),"",IF('LISTA DE INVENTARIO'!$Q$22:$Q4930='LISTA DE INVENTARIO'!$O$9,SUMIFS('LISTA DE INVENTARIO'!$K$22:$K4930,'LISTA DE INVENTARIO'!$C$22:$C4930,C107,'LISTA DE INVENTARIO'!$Q$22:$Q4930,'LISTA DE INVENTARIO'!$O$9)-SUMIFS($L$22:$L5202,$C$22:$C5202,C107),SUMIFS('LISTA DE INVENTARIO'!$K$22:$K4930,'LISTA DE INVENTARIO'!$C$22:$C4930,C107,'LISTA DE INVENTARIO'!$Q$22:$Q4930,'LISTA DE INVENTARIO'!$O$9)-SUMIFS($L$22:$L5202,$C$22:$C5202,C107)))</f>
        <v/>
      </c>
      <c r="N107" s="182" t="str">
        <f t="shared" si="3"/>
        <v/>
      </c>
      <c r="O107" s="190"/>
      <c r="P107" s="184" t="str">
        <f t="shared" si="4"/>
        <v/>
      </c>
      <c r="Q107" s="184" t="str">
        <f>IF(ISBLANK(C107),"",SUMIFS($P$22:$P5205,$C$22:$C5205,C107)-SUMIFS('LISTA DE INVENTARIO'!$N$22:$N4932,'LISTA DE INVENTARIO'!$C$22:$C4932,C107))</f>
        <v/>
      </c>
      <c r="R107" s="185"/>
      <c r="S107" s="188" t="str">
        <f ca="1"/>
        <v/>
      </c>
      <c r="T107" s="189" t="b">
        <v>0</v>
      </c>
      <c r="U107" s="211"/>
    </row>
    <row r="108" spans="1:21" ht="20.100000000000001" customHeight="1">
      <c r="A108" s="128"/>
      <c r="B108" s="149">
        <v>87</v>
      </c>
      <c r="C108" s="285"/>
      <c r="D108" s="285"/>
      <c r="E108" s="285"/>
      <c r="F108" s="285"/>
      <c r="G108" s="285"/>
      <c r="H108" s="285"/>
      <c r="I108" s="285"/>
      <c r="J108" s="181"/>
      <c r="K108" s="150"/>
      <c r="L108" s="150"/>
      <c r="M108" s="182" t="str">
        <f>IF(ISBLANK(C108),"",IF('LISTA DE INVENTARIO'!$Q$22:$Q4931='LISTA DE INVENTARIO'!$O$9,SUMIFS('LISTA DE INVENTARIO'!$K$22:$K4931,'LISTA DE INVENTARIO'!$C$22:$C4931,C108,'LISTA DE INVENTARIO'!$Q$22:$Q4931,'LISTA DE INVENTARIO'!$O$9)-SUMIFS($L$22:$L5203,$C$22:$C5203,C108),SUMIFS('LISTA DE INVENTARIO'!$K$22:$K4931,'LISTA DE INVENTARIO'!$C$22:$C4931,C108,'LISTA DE INVENTARIO'!$Q$22:$Q4931,'LISTA DE INVENTARIO'!$O$9)-SUMIFS($L$22:$L5203,$C$22:$C5203,C108)))</f>
        <v/>
      </c>
      <c r="N108" s="182" t="str">
        <f t="shared" si="3"/>
        <v/>
      </c>
      <c r="O108" s="190"/>
      <c r="P108" s="184" t="str">
        <f t="shared" si="4"/>
        <v/>
      </c>
      <c r="Q108" s="184" t="str">
        <f>IF(ISBLANK(C108),"",SUMIFS($P$22:$P5206,$C$22:$C5206,C108)-SUMIFS('LISTA DE INVENTARIO'!$N$22:$N4933,'LISTA DE INVENTARIO'!$C$22:$C4933,C108))</f>
        <v/>
      </c>
      <c r="R108" s="185"/>
      <c r="S108" s="188" t="str">
        <f ca="1"/>
        <v/>
      </c>
      <c r="T108" s="189" t="b">
        <v>0</v>
      </c>
      <c r="U108" s="211"/>
    </row>
    <row r="109" spans="1:21" ht="20.100000000000001" customHeight="1">
      <c r="A109" s="128"/>
      <c r="B109" s="149">
        <v>88</v>
      </c>
      <c r="C109" s="285"/>
      <c r="D109" s="285"/>
      <c r="E109" s="285"/>
      <c r="F109" s="285"/>
      <c r="G109" s="285"/>
      <c r="H109" s="285"/>
      <c r="I109" s="285"/>
      <c r="J109" s="181"/>
      <c r="K109" s="150"/>
      <c r="L109" s="150"/>
      <c r="M109" s="182" t="str">
        <f>IF(ISBLANK(C109),"",IF('LISTA DE INVENTARIO'!$Q$22:$Q4932='LISTA DE INVENTARIO'!$O$9,SUMIFS('LISTA DE INVENTARIO'!$K$22:$K4932,'LISTA DE INVENTARIO'!$C$22:$C4932,C109,'LISTA DE INVENTARIO'!$Q$22:$Q4932,'LISTA DE INVENTARIO'!$O$9)-SUMIFS($L$22:$L5204,$C$22:$C5204,C109),SUMIFS('LISTA DE INVENTARIO'!$K$22:$K4932,'LISTA DE INVENTARIO'!$C$22:$C4932,C109,'LISTA DE INVENTARIO'!$Q$22:$Q4932,'LISTA DE INVENTARIO'!$O$9)-SUMIFS($L$22:$L5204,$C$22:$C5204,C109)))</f>
        <v/>
      </c>
      <c r="N109" s="182" t="str">
        <f t="shared" si="3"/>
        <v/>
      </c>
      <c r="O109" s="190"/>
      <c r="P109" s="184" t="str">
        <f t="shared" si="4"/>
        <v/>
      </c>
      <c r="Q109" s="184" t="str">
        <f>IF(ISBLANK(C109),"",SUMIFS($P$22:$P5207,$C$22:$C5207,C109)-SUMIFS('LISTA DE INVENTARIO'!$N$22:$N4934,'LISTA DE INVENTARIO'!$C$22:$C4934,C109))</f>
        <v/>
      </c>
      <c r="R109" s="185"/>
      <c r="S109" s="188" t="str">
        <f ca="1"/>
        <v/>
      </c>
      <c r="T109" s="189" t="b">
        <v>0</v>
      </c>
      <c r="U109" s="211"/>
    </row>
    <row r="110" spans="1:21" ht="20.100000000000001" customHeight="1">
      <c r="A110" s="128"/>
      <c r="B110" s="149">
        <v>89</v>
      </c>
      <c r="C110" s="285"/>
      <c r="D110" s="285"/>
      <c r="E110" s="285"/>
      <c r="F110" s="285"/>
      <c r="G110" s="285"/>
      <c r="H110" s="285"/>
      <c r="I110" s="285"/>
      <c r="J110" s="181"/>
      <c r="K110" s="150"/>
      <c r="L110" s="150"/>
      <c r="M110" s="182" t="str">
        <f>IF(ISBLANK(C110),"",IF('LISTA DE INVENTARIO'!$Q$22:$Q4933='LISTA DE INVENTARIO'!$O$9,SUMIFS('LISTA DE INVENTARIO'!$K$22:$K4933,'LISTA DE INVENTARIO'!$C$22:$C4933,C110,'LISTA DE INVENTARIO'!$Q$22:$Q4933,'LISTA DE INVENTARIO'!$O$9)-SUMIFS($L$22:$L5205,$C$22:$C5205,C110),SUMIFS('LISTA DE INVENTARIO'!$K$22:$K4933,'LISTA DE INVENTARIO'!$C$22:$C4933,C110,'LISTA DE INVENTARIO'!$Q$22:$Q4933,'LISTA DE INVENTARIO'!$O$9)-SUMIFS($L$22:$L5205,$C$22:$C5205,C110)))</f>
        <v/>
      </c>
      <c r="N110" s="182" t="str">
        <f t="shared" si="3"/>
        <v/>
      </c>
      <c r="O110" s="190"/>
      <c r="P110" s="184" t="str">
        <f t="shared" si="4"/>
        <v/>
      </c>
      <c r="Q110" s="184" t="str">
        <f>IF(ISBLANK(C110),"",SUMIFS($P$22:$P5208,$C$22:$C5208,C110)-SUMIFS('LISTA DE INVENTARIO'!$N$22:$N4935,'LISTA DE INVENTARIO'!$C$22:$C4935,C110))</f>
        <v/>
      </c>
      <c r="R110" s="185"/>
      <c r="S110" s="188" t="str">
        <f ca="1"/>
        <v/>
      </c>
      <c r="T110" s="189" t="b">
        <v>0</v>
      </c>
      <c r="U110" s="211"/>
    </row>
    <row r="111" spans="1:21" ht="20.100000000000001" customHeight="1">
      <c r="A111" s="128"/>
      <c r="B111" s="149">
        <v>90</v>
      </c>
      <c r="C111" s="285"/>
      <c r="D111" s="285"/>
      <c r="E111" s="285"/>
      <c r="F111" s="285"/>
      <c r="G111" s="285"/>
      <c r="H111" s="285"/>
      <c r="I111" s="285"/>
      <c r="J111" s="181"/>
      <c r="K111" s="150"/>
      <c r="L111" s="150"/>
      <c r="M111" s="182" t="str">
        <f>IF(ISBLANK(C111),"",IF('LISTA DE INVENTARIO'!$Q$22:$Q4934='LISTA DE INVENTARIO'!$O$9,SUMIFS('LISTA DE INVENTARIO'!$K$22:$K4934,'LISTA DE INVENTARIO'!$C$22:$C4934,C111,'LISTA DE INVENTARIO'!$Q$22:$Q4934,'LISTA DE INVENTARIO'!$O$9)-SUMIFS($L$22:$L5206,$C$22:$C5206,C111),SUMIFS('LISTA DE INVENTARIO'!$K$22:$K4934,'LISTA DE INVENTARIO'!$C$22:$C4934,C111,'LISTA DE INVENTARIO'!$Q$22:$Q4934,'LISTA DE INVENTARIO'!$O$9)-SUMIFS($L$22:$L5206,$C$22:$C5206,C111)))</f>
        <v/>
      </c>
      <c r="N111" s="182" t="str">
        <f t="shared" si="3"/>
        <v/>
      </c>
      <c r="O111" s="190"/>
      <c r="P111" s="184" t="str">
        <f t="shared" si="4"/>
        <v/>
      </c>
      <c r="Q111" s="184" t="str">
        <f>IF(ISBLANK(C111),"",SUMIFS($P$22:$P5209,$C$22:$C5209,C111)-SUMIFS('LISTA DE INVENTARIO'!$N$22:$N4936,'LISTA DE INVENTARIO'!$C$22:$C4936,C111))</f>
        <v/>
      </c>
      <c r="R111" s="185"/>
      <c r="S111" s="188" t="str">
        <f ca="1"/>
        <v/>
      </c>
      <c r="T111" s="189" t="b">
        <v>0</v>
      </c>
      <c r="U111" s="211"/>
    </row>
    <row r="112" spans="1:21" ht="20.100000000000001" customHeight="1">
      <c r="A112" s="128"/>
      <c r="B112" s="149">
        <v>91</v>
      </c>
      <c r="C112" s="285"/>
      <c r="D112" s="285"/>
      <c r="E112" s="285"/>
      <c r="F112" s="285"/>
      <c r="G112" s="285"/>
      <c r="H112" s="285"/>
      <c r="I112" s="285"/>
      <c r="J112" s="181"/>
      <c r="K112" s="150"/>
      <c r="L112" s="150"/>
      <c r="M112" s="182" t="str">
        <f>IF(ISBLANK(C112),"",IF('LISTA DE INVENTARIO'!$Q$22:$Q4935='LISTA DE INVENTARIO'!$O$9,SUMIFS('LISTA DE INVENTARIO'!$K$22:$K4935,'LISTA DE INVENTARIO'!$C$22:$C4935,C112,'LISTA DE INVENTARIO'!$Q$22:$Q4935,'LISTA DE INVENTARIO'!$O$9)-SUMIFS($L$22:$L5207,$C$22:$C5207,C112),SUMIFS('LISTA DE INVENTARIO'!$K$22:$K4935,'LISTA DE INVENTARIO'!$C$22:$C4935,C112,'LISTA DE INVENTARIO'!$Q$22:$Q4935,'LISTA DE INVENTARIO'!$O$9)-SUMIFS($L$22:$L5207,$C$22:$C5207,C112)))</f>
        <v/>
      </c>
      <c r="N112" s="182" t="str">
        <f t="shared" si="3"/>
        <v/>
      </c>
      <c r="O112" s="190"/>
      <c r="P112" s="184" t="str">
        <f t="shared" si="4"/>
        <v/>
      </c>
      <c r="Q112" s="184" t="str">
        <f>IF(ISBLANK(C112),"",SUMIFS($P$22:$P5210,$C$22:$C5210,C112)-SUMIFS('LISTA DE INVENTARIO'!$N$22:$N4937,'LISTA DE INVENTARIO'!$C$22:$C4937,C112))</f>
        <v/>
      </c>
      <c r="R112" s="185"/>
      <c r="S112" s="188" t="str">
        <f ca="1"/>
        <v/>
      </c>
      <c r="T112" s="189" t="b">
        <v>0</v>
      </c>
      <c r="U112" s="211"/>
    </row>
    <row r="113" spans="1:21" ht="20.100000000000001" customHeight="1">
      <c r="A113" s="128"/>
      <c r="B113" s="149">
        <v>92</v>
      </c>
      <c r="C113" s="285"/>
      <c r="D113" s="285"/>
      <c r="E113" s="285"/>
      <c r="F113" s="285"/>
      <c r="G113" s="285"/>
      <c r="H113" s="285"/>
      <c r="I113" s="285"/>
      <c r="J113" s="181"/>
      <c r="K113" s="150"/>
      <c r="L113" s="150"/>
      <c r="M113" s="182" t="str">
        <f>IF(ISBLANK(C113),"",IF('LISTA DE INVENTARIO'!$Q$22:$Q4936='LISTA DE INVENTARIO'!$O$9,SUMIFS('LISTA DE INVENTARIO'!$K$22:$K4936,'LISTA DE INVENTARIO'!$C$22:$C4936,C113,'LISTA DE INVENTARIO'!$Q$22:$Q4936,'LISTA DE INVENTARIO'!$O$9)-SUMIFS($L$22:$L5208,$C$22:$C5208,C113),SUMIFS('LISTA DE INVENTARIO'!$K$22:$K4936,'LISTA DE INVENTARIO'!$C$22:$C4936,C113,'LISTA DE INVENTARIO'!$Q$22:$Q4936,'LISTA DE INVENTARIO'!$O$9)-SUMIFS($L$22:$L5208,$C$22:$C5208,C113)))</f>
        <v/>
      </c>
      <c r="N113" s="182" t="str">
        <f t="shared" si="3"/>
        <v/>
      </c>
      <c r="O113" s="190"/>
      <c r="P113" s="184" t="str">
        <f t="shared" si="4"/>
        <v/>
      </c>
      <c r="Q113" s="184" t="str">
        <f>IF(ISBLANK(C113),"",SUMIFS($P$22:$P5211,$C$22:$C5211,C113)-SUMIFS('LISTA DE INVENTARIO'!$N$22:$N4938,'LISTA DE INVENTARIO'!$C$22:$C4938,C113))</f>
        <v/>
      </c>
      <c r="R113" s="185"/>
      <c r="S113" s="188" t="str">
        <f ca="1"/>
        <v/>
      </c>
      <c r="T113" s="189"/>
      <c r="U113" s="211"/>
    </row>
    <row r="114" spans="1:21" ht="20.100000000000001" customHeight="1">
      <c r="A114" s="128"/>
      <c r="B114" s="149">
        <v>93</v>
      </c>
      <c r="C114" s="285"/>
      <c r="D114" s="285"/>
      <c r="E114" s="285"/>
      <c r="F114" s="285"/>
      <c r="G114" s="285"/>
      <c r="H114" s="285"/>
      <c r="I114" s="285"/>
      <c r="J114" s="181"/>
      <c r="K114" s="150"/>
      <c r="L114" s="150"/>
      <c r="M114" s="182" t="str">
        <f>IF(ISBLANK(C114),"",IF('LISTA DE INVENTARIO'!$Q$22:$Q4937='LISTA DE INVENTARIO'!$O$9,SUMIFS('LISTA DE INVENTARIO'!$K$22:$K4937,'LISTA DE INVENTARIO'!$C$22:$C4937,C114,'LISTA DE INVENTARIO'!$Q$22:$Q4937,'LISTA DE INVENTARIO'!$O$9)-SUMIFS($L$22:$L5209,$C$22:$C5209,C114),SUMIFS('LISTA DE INVENTARIO'!$K$22:$K4937,'LISTA DE INVENTARIO'!$C$22:$C4937,C114,'LISTA DE INVENTARIO'!$Q$22:$Q4937,'LISTA DE INVENTARIO'!$O$9)-SUMIFS($L$22:$L5209,$C$22:$C5209,C114)))</f>
        <v/>
      </c>
      <c r="N114" s="182" t="str">
        <f t="shared" si="3"/>
        <v/>
      </c>
      <c r="O114" s="190"/>
      <c r="P114" s="184" t="str">
        <f t="shared" si="4"/>
        <v/>
      </c>
      <c r="Q114" s="184" t="str">
        <f>IF(ISBLANK(C114),"",SUMIFS($P$22:$P5212,$C$22:$C5212,C114)-SUMIFS('LISTA DE INVENTARIO'!$N$22:$N4939,'LISTA DE INVENTARIO'!$C$22:$C4939,C114))</f>
        <v/>
      </c>
      <c r="R114" s="185"/>
      <c r="S114" s="188" t="str">
        <f ca="1"/>
        <v/>
      </c>
      <c r="T114" s="189"/>
      <c r="U114" s="211"/>
    </row>
    <row r="115" spans="1:21" ht="20.100000000000001" customHeight="1">
      <c r="A115" s="128"/>
      <c r="B115" s="149">
        <v>94</v>
      </c>
      <c r="C115" s="285"/>
      <c r="D115" s="285"/>
      <c r="E115" s="285"/>
      <c r="F115" s="285"/>
      <c r="G115" s="285"/>
      <c r="H115" s="285"/>
      <c r="I115" s="285"/>
      <c r="J115" s="181"/>
      <c r="K115" s="150"/>
      <c r="L115" s="150"/>
      <c r="M115" s="182" t="str">
        <f>IF(ISBLANK(C115),"",IF('LISTA DE INVENTARIO'!$Q$22:$Q4938='LISTA DE INVENTARIO'!$O$9,SUMIFS('LISTA DE INVENTARIO'!$K$22:$K4938,'LISTA DE INVENTARIO'!$C$22:$C4938,C115,'LISTA DE INVENTARIO'!$Q$22:$Q4938,'LISTA DE INVENTARIO'!$O$9)-SUMIFS($L$22:$L5210,$C$22:$C5210,C115),SUMIFS('LISTA DE INVENTARIO'!$K$22:$K4938,'LISTA DE INVENTARIO'!$C$22:$C4938,C115,'LISTA DE INVENTARIO'!$Q$22:$Q4938,'LISTA DE INVENTARIO'!$O$9)-SUMIFS($L$22:$L5210,$C$22:$C5210,C115)))</f>
        <v/>
      </c>
      <c r="N115" s="182" t="str">
        <f t="shared" si="3"/>
        <v/>
      </c>
      <c r="O115" s="190"/>
      <c r="P115" s="184" t="str">
        <f t="shared" si="4"/>
        <v/>
      </c>
      <c r="Q115" s="184" t="str">
        <f>IF(ISBLANK(C115),"",SUMIFS($P$22:$P5213,$C$22:$C5213,C115)-SUMIFS('LISTA DE INVENTARIO'!$N$22:$N4940,'LISTA DE INVENTARIO'!$C$22:$C4940,C115))</f>
        <v/>
      </c>
      <c r="R115" s="185"/>
      <c r="S115" s="188" t="str">
        <f ca="1"/>
        <v/>
      </c>
      <c r="T115" s="189"/>
      <c r="U115" s="211"/>
    </row>
    <row r="116" spans="1:21" ht="20.100000000000001" customHeight="1">
      <c r="A116" s="128"/>
      <c r="B116" s="149">
        <v>95</v>
      </c>
      <c r="C116" s="285"/>
      <c r="D116" s="285"/>
      <c r="E116" s="285"/>
      <c r="F116" s="285"/>
      <c r="G116" s="285"/>
      <c r="H116" s="285"/>
      <c r="I116" s="285"/>
      <c r="J116" s="181"/>
      <c r="K116" s="150"/>
      <c r="L116" s="150"/>
      <c r="M116" s="182" t="str">
        <f>IF(ISBLANK(C116),"",IF('LISTA DE INVENTARIO'!$Q$22:$Q4939='LISTA DE INVENTARIO'!$O$9,SUMIFS('LISTA DE INVENTARIO'!$K$22:$K4939,'LISTA DE INVENTARIO'!$C$22:$C4939,C116,'LISTA DE INVENTARIO'!$Q$22:$Q4939,'LISTA DE INVENTARIO'!$O$9)-SUMIFS($L$22:$L5211,$C$22:$C5211,C116),SUMIFS('LISTA DE INVENTARIO'!$K$22:$K4939,'LISTA DE INVENTARIO'!$C$22:$C4939,C116,'LISTA DE INVENTARIO'!$Q$22:$Q4939,'LISTA DE INVENTARIO'!$O$9)-SUMIFS($L$22:$L5211,$C$22:$C5211,C116)))</f>
        <v/>
      </c>
      <c r="N116" s="182" t="str">
        <f t="shared" si="3"/>
        <v/>
      </c>
      <c r="O116" s="190"/>
      <c r="P116" s="184" t="str">
        <f t="shared" si="4"/>
        <v/>
      </c>
      <c r="Q116" s="184" t="str">
        <f>IF(ISBLANK(C116),"",SUMIFS($P$22:$P5214,$C$22:$C5214,C116)-SUMIFS('LISTA DE INVENTARIO'!$N$22:$N4941,'LISTA DE INVENTARIO'!$C$22:$C4941,C116))</f>
        <v/>
      </c>
      <c r="R116" s="185"/>
      <c r="S116" s="188" t="str">
        <f ca="1"/>
        <v/>
      </c>
      <c r="T116" s="189"/>
      <c r="U116" s="211"/>
    </row>
    <row r="117" spans="1:21" ht="20.100000000000001" customHeight="1">
      <c r="A117" s="128"/>
      <c r="B117" s="149">
        <v>96</v>
      </c>
      <c r="C117" s="285"/>
      <c r="D117" s="285"/>
      <c r="E117" s="285"/>
      <c r="F117" s="285"/>
      <c r="G117" s="285"/>
      <c r="H117" s="285"/>
      <c r="I117" s="285"/>
      <c r="J117" s="181"/>
      <c r="K117" s="150"/>
      <c r="L117" s="150"/>
      <c r="M117" s="182" t="str">
        <f>IF(ISBLANK(C117),"",IF('LISTA DE INVENTARIO'!$Q$22:$Q4940='LISTA DE INVENTARIO'!$O$9,SUMIFS('LISTA DE INVENTARIO'!$K$22:$K4940,'LISTA DE INVENTARIO'!$C$22:$C4940,C117,'LISTA DE INVENTARIO'!$Q$22:$Q4940,'LISTA DE INVENTARIO'!$O$9)-SUMIFS($L$22:$L5212,$C$22:$C5212,C117),SUMIFS('LISTA DE INVENTARIO'!$K$22:$K4940,'LISTA DE INVENTARIO'!$C$22:$C4940,C117,'LISTA DE INVENTARIO'!$Q$22:$Q4940,'LISTA DE INVENTARIO'!$O$9)-SUMIFS($L$22:$L5212,$C$22:$C5212,C117)))</f>
        <v/>
      </c>
      <c r="N117" s="182" t="str">
        <f t="shared" si="3"/>
        <v/>
      </c>
      <c r="O117" s="190"/>
      <c r="P117" s="184" t="str">
        <f t="shared" si="4"/>
        <v/>
      </c>
      <c r="Q117" s="184" t="str">
        <f>IF(ISBLANK(C117),"",SUMIFS($P$22:$P5215,$C$22:$C5215,C117)-SUMIFS('LISTA DE INVENTARIO'!$N$22:$N4942,'LISTA DE INVENTARIO'!$C$22:$C4942,C117))</f>
        <v/>
      </c>
      <c r="R117" s="185"/>
      <c r="S117" s="188" t="str">
        <f ca="1"/>
        <v/>
      </c>
      <c r="T117" s="189"/>
      <c r="U117" s="211"/>
    </row>
    <row r="118" spans="1:21" ht="20.100000000000001" customHeight="1">
      <c r="A118" s="128"/>
      <c r="B118" s="149">
        <v>97</v>
      </c>
      <c r="C118" s="285"/>
      <c r="D118" s="285"/>
      <c r="E118" s="285"/>
      <c r="F118" s="285"/>
      <c r="G118" s="285"/>
      <c r="H118" s="285"/>
      <c r="I118" s="285"/>
      <c r="J118" s="181"/>
      <c r="K118" s="150"/>
      <c r="L118" s="150"/>
      <c r="M118" s="182" t="str">
        <f>IF(ISBLANK(C118),"",IF('LISTA DE INVENTARIO'!$Q$22:$Q4941='LISTA DE INVENTARIO'!$O$9,SUMIFS('LISTA DE INVENTARIO'!$K$22:$K4941,'LISTA DE INVENTARIO'!$C$22:$C4941,C118,'LISTA DE INVENTARIO'!$Q$22:$Q4941,'LISTA DE INVENTARIO'!$O$9)-SUMIFS($L$22:$L5213,$C$22:$C5213,C118),SUMIFS('LISTA DE INVENTARIO'!$K$22:$K4941,'LISTA DE INVENTARIO'!$C$22:$C4941,C118,'LISTA DE INVENTARIO'!$Q$22:$Q4941,'LISTA DE INVENTARIO'!$O$9)-SUMIFS($L$22:$L5213,$C$22:$C5213,C118)))</f>
        <v/>
      </c>
      <c r="N118" s="182" t="str">
        <f t="shared" si="3"/>
        <v/>
      </c>
      <c r="O118" s="190"/>
      <c r="P118" s="184" t="str">
        <f t="shared" si="4"/>
        <v/>
      </c>
      <c r="Q118" s="184" t="str">
        <f>IF(ISBLANK(C118),"",SUMIFS($P$22:$P5216,$C$22:$C5216,C118)-SUMIFS('LISTA DE INVENTARIO'!$N$22:$N4943,'LISTA DE INVENTARIO'!$C$22:$C4943,C118))</f>
        <v/>
      </c>
      <c r="R118" s="185"/>
      <c r="S118" s="188" t="str">
        <f ca="1"/>
        <v/>
      </c>
      <c r="T118" s="189"/>
      <c r="U118" s="211"/>
    </row>
    <row r="119" spans="1:21" ht="20.100000000000001" customHeight="1">
      <c r="A119" s="128"/>
      <c r="B119" s="149">
        <v>98</v>
      </c>
      <c r="C119" s="285"/>
      <c r="D119" s="285"/>
      <c r="E119" s="285"/>
      <c r="F119" s="285"/>
      <c r="G119" s="285"/>
      <c r="H119" s="285"/>
      <c r="I119" s="285"/>
      <c r="J119" s="181"/>
      <c r="K119" s="150"/>
      <c r="L119" s="150"/>
      <c r="M119" s="182" t="str">
        <f>IF(ISBLANK(C119),"",IF('LISTA DE INVENTARIO'!$Q$22:$Q4942='LISTA DE INVENTARIO'!$O$9,SUMIFS('LISTA DE INVENTARIO'!$K$22:$K4942,'LISTA DE INVENTARIO'!$C$22:$C4942,C119,'LISTA DE INVENTARIO'!$Q$22:$Q4942,'LISTA DE INVENTARIO'!$O$9)-SUMIFS($L$22:$L5214,$C$22:$C5214,C119),SUMIFS('LISTA DE INVENTARIO'!$K$22:$K4942,'LISTA DE INVENTARIO'!$C$22:$C4942,C119,'LISTA DE INVENTARIO'!$Q$22:$Q4942,'LISTA DE INVENTARIO'!$O$9)-SUMIFS($L$22:$L5214,$C$22:$C5214,C119)))</f>
        <v/>
      </c>
      <c r="N119" s="182" t="str">
        <f t="shared" si="3"/>
        <v/>
      </c>
      <c r="O119" s="190"/>
      <c r="P119" s="184" t="str">
        <f t="shared" si="4"/>
        <v/>
      </c>
      <c r="Q119" s="184" t="str">
        <f>IF(ISBLANK(C119),"",SUMIFS($P$22:$P5217,$C$22:$C5217,C119)-SUMIFS('LISTA DE INVENTARIO'!$N$22:$N4944,'LISTA DE INVENTARIO'!$C$22:$C4944,C119))</f>
        <v/>
      </c>
      <c r="R119" s="185"/>
      <c r="S119" s="188" t="str">
        <f ca="1"/>
        <v/>
      </c>
      <c r="T119" s="189"/>
      <c r="U119" s="211"/>
    </row>
    <row r="120" spans="1:21" ht="20.100000000000001" customHeight="1">
      <c r="A120" s="128"/>
      <c r="B120" s="149">
        <v>99</v>
      </c>
      <c r="C120" s="285"/>
      <c r="D120" s="285"/>
      <c r="E120" s="285"/>
      <c r="F120" s="285"/>
      <c r="G120" s="285"/>
      <c r="H120" s="285"/>
      <c r="I120" s="285"/>
      <c r="J120" s="181"/>
      <c r="K120" s="150"/>
      <c r="L120" s="150"/>
      <c r="M120" s="182" t="str">
        <f>IF(ISBLANK(C120),"",IF('LISTA DE INVENTARIO'!$Q$22:$Q4943='LISTA DE INVENTARIO'!$O$9,SUMIFS('LISTA DE INVENTARIO'!$K$22:$K4943,'LISTA DE INVENTARIO'!$C$22:$C4943,C120,'LISTA DE INVENTARIO'!$Q$22:$Q4943,'LISTA DE INVENTARIO'!$O$9)-SUMIFS($L$22:$L5215,$C$22:$C5215,C120),SUMIFS('LISTA DE INVENTARIO'!$K$22:$K4943,'LISTA DE INVENTARIO'!$C$22:$C4943,C120,'LISTA DE INVENTARIO'!$Q$22:$Q4943,'LISTA DE INVENTARIO'!$O$9)-SUMIFS($L$22:$L5215,$C$22:$C5215,C120)))</f>
        <v/>
      </c>
      <c r="N120" s="182" t="str">
        <f t="shared" si="3"/>
        <v/>
      </c>
      <c r="O120" s="190"/>
      <c r="P120" s="184" t="str">
        <f t="shared" si="4"/>
        <v/>
      </c>
      <c r="Q120" s="184" t="str">
        <f>IF(ISBLANK(C120),"",SUMIFS($P$22:$P5218,$C$22:$C5218,C120)-SUMIFS('LISTA DE INVENTARIO'!$N$22:$N4945,'LISTA DE INVENTARIO'!$C$22:$C4945,C120))</f>
        <v/>
      </c>
      <c r="R120" s="185"/>
      <c r="S120" s="188" t="str">
        <f ca="1"/>
        <v/>
      </c>
      <c r="T120" s="189"/>
      <c r="U120" s="211"/>
    </row>
    <row r="121" spans="1:21" ht="20.100000000000001" customHeight="1">
      <c r="A121" s="128"/>
      <c r="B121" s="149">
        <v>100</v>
      </c>
      <c r="C121" s="285"/>
      <c r="D121" s="285"/>
      <c r="E121" s="285"/>
      <c r="F121" s="285"/>
      <c r="G121" s="285"/>
      <c r="H121" s="285"/>
      <c r="I121" s="285"/>
      <c r="J121" s="181"/>
      <c r="K121" s="150"/>
      <c r="L121" s="150"/>
      <c r="M121" s="182" t="str">
        <f>IF(ISBLANK(C121),"",IF('LISTA DE INVENTARIO'!$Q$22:$Q4944='LISTA DE INVENTARIO'!$O$9,SUMIFS('LISTA DE INVENTARIO'!$K$22:$K4944,'LISTA DE INVENTARIO'!$C$22:$C4944,C121,'LISTA DE INVENTARIO'!$Q$22:$Q4944,'LISTA DE INVENTARIO'!$O$9)-SUMIFS($L$22:$L5216,$C$22:$C5216,C121),SUMIFS('LISTA DE INVENTARIO'!$K$22:$K4944,'LISTA DE INVENTARIO'!$C$22:$C4944,C121,'LISTA DE INVENTARIO'!$Q$22:$Q4944,'LISTA DE INVENTARIO'!$O$9)-SUMIFS($L$22:$L5216,$C$22:$C5216,C121)))</f>
        <v/>
      </c>
      <c r="N121" s="182" t="str">
        <f t="shared" si="3"/>
        <v/>
      </c>
      <c r="O121" s="190"/>
      <c r="P121" s="184" t="str">
        <f t="shared" si="4"/>
        <v/>
      </c>
      <c r="Q121" s="184" t="str">
        <f>IF(ISBLANK(C121),"",SUMIFS($P$22:$P5219,$C$22:$C5219,C121)-SUMIFS('LISTA DE INVENTARIO'!$N$22:$N4946,'LISTA DE INVENTARIO'!$C$22:$C4946,C121))</f>
        <v/>
      </c>
      <c r="R121" s="185"/>
      <c r="S121" s="188" t="str">
        <f ca="1"/>
        <v/>
      </c>
      <c r="T121" s="189" t="b">
        <v>0</v>
      </c>
      <c r="U121" s="211"/>
    </row>
    <row r="122" spans="1:21" ht="20.100000000000001" customHeight="1">
      <c r="A122" s="128"/>
      <c r="B122" s="149">
        <v>101</v>
      </c>
      <c r="C122" s="285"/>
      <c r="D122" s="285"/>
      <c r="E122" s="285"/>
      <c r="F122" s="285"/>
      <c r="G122" s="285"/>
      <c r="H122" s="285"/>
      <c r="I122" s="285"/>
      <c r="J122" s="181"/>
      <c r="K122" s="150"/>
      <c r="L122" s="150"/>
      <c r="M122" s="182" t="str">
        <f>IF(ISBLANK(C122),"",IF('LISTA DE INVENTARIO'!$Q$22:$Q4945='LISTA DE INVENTARIO'!$O$9,SUMIFS('LISTA DE INVENTARIO'!$K$22:$K4945,'LISTA DE INVENTARIO'!$C$22:$C4945,C122,'LISTA DE INVENTARIO'!$Q$22:$Q4945,'LISTA DE INVENTARIO'!$O$9)-SUMIFS($L$22:$L5217,$C$22:$C5217,C122),SUMIFS('LISTA DE INVENTARIO'!$K$22:$K4945,'LISTA DE INVENTARIO'!$C$22:$C4945,C122,'LISTA DE INVENTARIO'!$Q$22:$Q4945,'LISTA DE INVENTARIO'!$O$9)-SUMIFS($L$22:$L5217,$C$22:$C5217,C122)))</f>
        <v/>
      </c>
      <c r="N122" s="182" t="str">
        <f t="shared" si="3"/>
        <v/>
      </c>
      <c r="O122" s="190"/>
      <c r="P122" s="184" t="str">
        <f t="shared" si="4"/>
        <v/>
      </c>
      <c r="Q122" s="184" t="str">
        <f>IF(ISBLANK(C122),"",SUMIFS($P$22:$P5220,$C$22:$C5220,C122)-SUMIFS('LISTA DE INVENTARIO'!$N$22:$N4947,'LISTA DE INVENTARIO'!$C$22:$C4947,C122))</f>
        <v/>
      </c>
      <c r="R122" s="185"/>
      <c r="S122" s="188" t="str">
        <f ca="1"/>
        <v/>
      </c>
      <c r="T122" s="189" t="b">
        <v>0</v>
      </c>
      <c r="U122" s="211"/>
    </row>
    <row r="123" spans="1:21" ht="20.100000000000001" customHeight="1">
      <c r="A123" s="133"/>
      <c r="B123" s="149">
        <v>102</v>
      </c>
      <c r="C123" s="285"/>
      <c r="D123" s="285"/>
      <c r="E123" s="285"/>
      <c r="F123" s="285"/>
      <c r="G123" s="285"/>
      <c r="H123" s="285"/>
      <c r="I123" s="285"/>
      <c r="J123" s="181"/>
      <c r="K123" s="150"/>
      <c r="L123" s="150"/>
      <c r="M123" s="182" t="str">
        <f>IF(ISBLANK(C123),"",IF('LISTA DE INVENTARIO'!$Q$22:$Q4946='LISTA DE INVENTARIO'!$O$9,SUMIFS('LISTA DE INVENTARIO'!$K$22:$K4946,'LISTA DE INVENTARIO'!$C$22:$C4946,C123,'LISTA DE INVENTARIO'!$Q$22:$Q4946,'LISTA DE INVENTARIO'!$O$9)-SUMIFS($L$22:$L5218,$C$22:$C5218,C123),SUMIFS('LISTA DE INVENTARIO'!$K$22:$K4946,'LISTA DE INVENTARIO'!$C$22:$C4946,C123,'LISTA DE INVENTARIO'!$Q$22:$Q4946,'LISTA DE INVENTARIO'!$O$9)-SUMIFS($L$22:$L5218,$C$22:$C5218,C123)))</f>
        <v/>
      </c>
      <c r="N123" s="182" t="str">
        <f t="shared" si="3"/>
        <v/>
      </c>
      <c r="O123" s="190"/>
      <c r="P123" s="184" t="str">
        <f t="shared" si="4"/>
        <v/>
      </c>
      <c r="Q123" s="184" t="str">
        <f>IF(ISBLANK(C123),"",SUMIFS($P$22:$P5221,$C$22:$C5221,C123)-SUMIFS('LISTA DE INVENTARIO'!$N$22:$N4948,'LISTA DE INVENTARIO'!$C$22:$C4948,C123))</f>
        <v/>
      </c>
      <c r="R123" s="185"/>
      <c r="S123" s="188" t="str">
        <f ca="1"/>
        <v/>
      </c>
      <c r="T123" s="189" t="b">
        <v>0</v>
      </c>
      <c r="U123" s="211"/>
    </row>
    <row r="124" spans="1:21" ht="20.100000000000001" customHeight="1">
      <c r="A124" s="38"/>
      <c r="B124" s="149">
        <v>103</v>
      </c>
      <c r="C124" s="285"/>
      <c r="D124" s="285"/>
      <c r="E124" s="285"/>
      <c r="F124" s="285"/>
      <c r="G124" s="285"/>
      <c r="H124" s="285"/>
      <c r="I124" s="285"/>
      <c r="J124" s="181"/>
      <c r="K124" s="150"/>
      <c r="L124" s="150"/>
      <c r="M124" s="182" t="str">
        <f>IF(ISBLANK(C124),"",IF('LISTA DE INVENTARIO'!$Q$22:$Q4947='LISTA DE INVENTARIO'!$O$9,SUMIFS('LISTA DE INVENTARIO'!$K$22:$K4947,'LISTA DE INVENTARIO'!$C$22:$C4947,C124,'LISTA DE INVENTARIO'!$Q$22:$Q4947,'LISTA DE INVENTARIO'!$O$9)-SUMIFS($L$22:$L5219,$C$22:$C5219,C124),SUMIFS('LISTA DE INVENTARIO'!$K$22:$K4947,'LISTA DE INVENTARIO'!$C$22:$C4947,C124,'LISTA DE INVENTARIO'!$Q$22:$Q4947,'LISTA DE INVENTARIO'!$O$9)-SUMIFS($L$22:$L5219,$C$22:$C5219,C124)))</f>
        <v/>
      </c>
      <c r="N124" s="182" t="str">
        <f t="shared" si="3"/>
        <v/>
      </c>
      <c r="O124" s="190"/>
      <c r="P124" s="184" t="str">
        <f t="shared" si="4"/>
        <v/>
      </c>
      <c r="Q124" s="184" t="str">
        <f>IF(ISBLANK(C124),"",SUMIFS($P$22:$P5222,$C$22:$C5222,C124)-SUMIFS('LISTA DE INVENTARIO'!$N$22:$N4949,'LISTA DE INVENTARIO'!$C$22:$C4949,C124))</f>
        <v/>
      </c>
      <c r="R124" s="185"/>
      <c r="S124" s="188" t="str">
        <f ca="1"/>
        <v/>
      </c>
      <c r="T124" s="189" t="b">
        <v>0</v>
      </c>
      <c r="U124" s="211"/>
    </row>
    <row r="125" spans="1:21" ht="20.100000000000001" customHeight="1">
      <c r="A125" s="38"/>
      <c r="B125" s="149">
        <v>104</v>
      </c>
      <c r="C125" s="285"/>
      <c r="D125" s="285"/>
      <c r="E125" s="285"/>
      <c r="F125" s="285"/>
      <c r="G125" s="285"/>
      <c r="H125" s="285"/>
      <c r="I125" s="285"/>
      <c r="J125" s="181"/>
      <c r="K125" s="150"/>
      <c r="L125" s="150"/>
      <c r="M125" s="182" t="str">
        <f>IF(ISBLANK(C125),"",IF('LISTA DE INVENTARIO'!$Q$22:$Q4948='LISTA DE INVENTARIO'!$O$9,SUMIFS('LISTA DE INVENTARIO'!$K$22:$K4948,'LISTA DE INVENTARIO'!$C$22:$C4948,C125,'LISTA DE INVENTARIO'!$Q$22:$Q4948,'LISTA DE INVENTARIO'!$O$9)-SUMIFS($L$22:$L5220,$C$22:$C5220,C125),SUMIFS('LISTA DE INVENTARIO'!$K$22:$K4948,'LISTA DE INVENTARIO'!$C$22:$C4948,C125,'LISTA DE INVENTARIO'!$Q$22:$Q4948,'LISTA DE INVENTARIO'!$O$9)-SUMIFS($L$22:$L5220,$C$22:$C5220,C125)))</f>
        <v/>
      </c>
      <c r="N125" s="182" t="str">
        <f t="shared" si="3"/>
        <v/>
      </c>
      <c r="O125" s="190"/>
      <c r="P125" s="184" t="str">
        <f t="shared" si="4"/>
        <v/>
      </c>
      <c r="Q125" s="184" t="str">
        <f>IF(ISBLANK(C125),"",SUMIFS($P$22:$P5223,$C$22:$C5223,C125)-SUMIFS('LISTA DE INVENTARIO'!$N$22:$N4950,'LISTA DE INVENTARIO'!$C$22:$C4950,C125))</f>
        <v/>
      </c>
      <c r="R125" s="185"/>
      <c r="S125" s="188" t="str">
        <f ca="1"/>
        <v/>
      </c>
      <c r="T125" s="189" t="b">
        <v>0</v>
      </c>
      <c r="U125" s="211"/>
    </row>
    <row r="126" spans="1:21" ht="20.100000000000001" customHeight="1">
      <c r="A126" s="38"/>
      <c r="B126" s="149">
        <v>105</v>
      </c>
      <c r="C126" s="285"/>
      <c r="D126" s="285"/>
      <c r="E126" s="285"/>
      <c r="F126" s="285"/>
      <c r="G126" s="285"/>
      <c r="H126" s="285"/>
      <c r="I126" s="285"/>
      <c r="J126" s="181"/>
      <c r="K126" s="150"/>
      <c r="L126" s="150"/>
      <c r="M126" s="182" t="str">
        <f>IF(ISBLANK(C126),"",IF('LISTA DE INVENTARIO'!$Q$22:$Q4949='LISTA DE INVENTARIO'!$O$9,SUMIFS('LISTA DE INVENTARIO'!$K$22:$K4949,'LISTA DE INVENTARIO'!$C$22:$C4949,C126,'LISTA DE INVENTARIO'!$Q$22:$Q4949,'LISTA DE INVENTARIO'!$O$9)-SUMIFS($L$22:$L5221,$C$22:$C5221,C126),SUMIFS('LISTA DE INVENTARIO'!$K$22:$K4949,'LISTA DE INVENTARIO'!$C$22:$C4949,C126,'LISTA DE INVENTARIO'!$Q$22:$Q4949,'LISTA DE INVENTARIO'!$O$9)-SUMIFS($L$22:$L5221,$C$22:$C5221,C126)))</f>
        <v/>
      </c>
      <c r="N126" s="182" t="str">
        <f t="shared" si="3"/>
        <v/>
      </c>
      <c r="O126" s="190"/>
      <c r="P126" s="184" t="str">
        <f t="shared" si="4"/>
        <v/>
      </c>
      <c r="Q126" s="184" t="str">
        <f>IF(ISBLANK(C126),"",SUMIFS($P$22:$P5224,$C$22:$C5224,C126)-SUMIFS('LISTA DE INVENTARIO'!$N$22:$N4951,'LISTA DE INVENTARIO'!$C$22:$C4951,C126))</f>
        <v/>
      </c>
      <c r="R126" s="185"/>
      <c r="S126" s="188" t="str">
        <f ca="1"/>
        <v/>
      </c>
      <c r="T126" s="189" t="b">
        <v>0</v>
      </c>
      <c r="U126" s="211"/>
    </row>
    <row r="127" spans="1:21" ht="20.100000000000001" customHeight="1">
      <c r="A127" s="38"/>
      <c r="B127" s="149">
        <v>106</v>
      </c>
      <c r="C127" s="285"/>
      <c r="D127" s="285"/>
      <c r="E127" s="285"/>
      <c r="F127" s="285"/>
      <c r="G127" s="285"/>
      <c r="H127" s="285"/>
      <c r="I127" s="285"/>
      <c r="J127" s="181"/>
      <c r="K127" s="150"/>
      <c r="L127" s="150"/>
      <c r="M127" s="182" t="str">
        <f>IF(ISBLANK(C127),"",IF('LISTA DE INVENTARIO'!$Q$22:$Q4950='LISTA DE INVENTARIO'!$O$9,SUMIFS('LISTA DE INVENTARIO'!$K$22:$K4950,'LISTA DE INVENTARIO'!$C$22:$C4950,C127,'LISTA DE INVENTARIO'!$Q$22:$Q4950,'LISTA DE INVENTARIO'!$O$9)-SUMIFS($L$22:$L5222,$C$22:$C5222,C127),SUMIFS('LISTA DE INVENTARIO'!$K$22:$K4950,'LISTA DE INVENTARIO'!$C$22:$C4950,C127,'LISTA DE INVENTARIO'!$Q$22:$Q4950,'LISTA DE INVENTARIO'!$O$9)-SUMIFS($L$22:$L5222,$C$22:$C5222,C127)))</f>
        <v/>
      </c>
      <c r="N127" s="182" t="str">
        <f t="shared" si="3"/>
        <v/>
      </c>
      <c r="O127" s="190"/>
      <c r="P127" s="184" t="str">
        <f t="shared" si="4"/>
        <v/>
      </c>
      <c r="Q127" s="184" t="str">
        <f>IF(ISBLANK(C127),"",SUMIFS($P$22:$P5225,$C$22:$C5225,C127)-SUMIFS('LISTA DE INVENTARIO'!$N$22:$N4952,'LISTA DE INVENTARIO'!$C$22:$C4952,C127))</f>
        <v/>
      </c>
      <c r="R127" s="185"/>
      <c r="S127" s="188" t="str">
        <f ca="1"/>
        <v/>
      </c>
      <c r="T127" s="189" t="b">
        <v>0</v>
      </c>
      <c r="U127" s="211"/>
    </row>
    <row r="128" spans="1:21" ht="20.100000000000001" customHeight="1">
      <c r="A128" s="38"/>
      <c r="B128" s="149">
        <v>107</v>
      </c>
      <c r="C128" s="285"/>
      <c r="D128" s="285"/>
      <c r="E128" s="285"/>
      <c r="F128" s="285"/>
      <c r="G128" s="285"/>
      <c r="H128" s="285"/>
      <c r="I128" s="285"/>
      <c r="J128" s="181"/>
      <c r="K128" s="150"/>
      <c r="L128" s="150"/>
      <c r="M128" s="182" t="str">
        <f>IF(ISBLANK(C128),"",IF('LISTA DE INVENTARIO'!$Q$22:$Q4951='LISTA DE INVENTARIO'!$O$9,SUMIFS('LISTA DE INVENTARIO'!$K$22:$K4951,'LISTA DE INVENTARIO'!$C$22:$C4951,C128,'LISTA DE INVENTARIO'!$Q$22:$Q4951,'LISTA DE INVENTARIO'!$O$9)-SUMIFS($L$22:$L5223,$C$22:$C5223,C128),SUMIFS('LISTA DE INVENTARIO'!$K$22:$K4951,'LISTA DE INVENTARIO'!$C$22:$C4951,C128,'LISTA DE INVENTARIO'!$Q$22:$Q4951,'LISTA DE INVENTARIO'!$O$9)-SUMIFS($L$22:$L5223,$C$22:$C5223,C128)))</f>
        <v/>
      </c>
      <c r="N128" s="182" t="str">
        <f t="shared" si="3"/>
        <v/>
      </c>
      <c r="O128" s="190"/>
      <c r="P128" s="184" t="str">
        <f t="shared" si="4"/>
        <v/>
      </c>
      <c r="Q128" s="184" t="str">
        <f>IF(ISBLANK(C128),"",SUMIFS($P$22:$P5226,$C$22:$C5226,C128)-SUMIFS('LISTA DE INVENTARIO'!$N$22:$N4953,'LISTA DE INVENTARIO'!$C$22:$C4953,C128))</f>
        <v/>
      </c>
      <c r="R128" s="185"/>
      <c r="S128" s="188" t="str">
        <f ca="1"/>
        <v/>
      </c>
      <c r="T128" s="189" t="b">
        <v>0</v>
      </c>
      <c r="U128" s="211"/>
    </row>
    <row r="129" spans="1:21" ht="20.100000000000001" customHeight="1">
      <c r="A129" s="38"/>
      <c r="B129" s="149">
        <v>108</v>
      </c>
      <c r="C129" s="285"/>
      <c r="D129" s="285"/>
      <c r="E129" s="285"/>
      <c r="F129" s="285"/>
      <c r="G129" s="285"/>
      <c r="H129" s="285"/>
      <c r="I129" s="285"/>
      <c r="J129" s="181"/>
      <c r="K129" s="150"/>
      <c r="L129" s="150"/>
      <c r="M129" s="182" t="str">
        <f>IF(ISBLANK(C129),"",IF('LISTA DE INVENTARIO'!$Q$22:$Q4952='LISTA DE INVENTARIO'!$O$9,SUMIFS('LISTA DE INVENTARIO'!$K$22:$K4952,'LISTA DE INVENTARIO'!$C$22:$C4952,C129,'LISTA DE INVENTARIO'!$Q$22:$Q4952,'LISTA DE INVENTARIO'!$O$9)-SUMIFS($L$22:$L5224,$C$22:$C5224,C129),SUMIFS('LISTA DE INVENTARIO'!$K$22:$K4952,'LISTA DE INVENTARIO'!$C$22:$C4952,C129,'LISTA DE INVENTARIO'!$Q$22:$Q4952,'LISTA DE INVENTARIO'!$O$9)-SUMIFS($L$22:$L5224,$C$22:$C5224,C129)))</f>
        <v/>
      </c>
      <c r="N129" s="182" t="str">
        <f t="shared" si="3"/>
        <v/>
      </c>
      <c r="O129" s="190"/>
      <c r="P129" s="184" t="str">
        <f t="shared" si="4"/>
        <v/>
      </c>
      <c r="Q129" s="184" t="str">
        <f>IF(ISBLANK(C129),"",SUMIFS($P$22:$P5227,$C$22:$C5227,C129)-SUMIFS('LISTA DE INVENTARIO'!$N$22:$N4954,'LISTA DE INVENTARIO'!$C$22:$C4954,C129))</f>
        <v/>
      </c>
      <c r="R129" s="185"/>
      <c r="S129" s="188" t="str">
        <f ca="1"/>
        <v/>
      </c>
      <c r="T129" s="189" t="b">
        <v>0</v>
      </c>
      <c r="U129" s="211"/>
    </row>
    <row r="130" spans="1:21" ht="20.100000000000001" customHeight="1">
      <c r="A130" s="38"/>
      <c r="B130" s="149">
        <v>109</v>
      </c>
      <c r="C130" s="285"/>
      <c r="D130" s="285"/>
      <c r="E130" s="285"/>
      <c r="F130" s="285"/>
      <c r="G130" s="285"/>
      <c r="H130" s="285"/>
      <c r="I130" s="285"/>
      <c r="J130" s="181"/>
      <c r="K130" s="150"/>
      <c r="L130" s="150"/>
      <c r="M130" s="182" t="str">
        <f>IF(ISBLANK(C130),"",IF('LISTA DE INVENTARIO'!$Q$22:$Q4953='LISTA DE INVENTARIO'!$O$9,SUMIFS('LISTA DE INVENTARIO'!$K$22:$K4953,'LISTA DE INVENTARIO'!$C$22:$C4953,C130,'LISTA DE INVENTARIO'!$Q$22:$Q4953,'LISTA DE INVENTARIO'!$O$9)-SUMIFS($L$22:$L5225,$C$22:$C5225,C130),SUMIFS('LISTA DE INVENTARIO'!$K$22:$K4953,'LISTA DE INVENTARIO'!$C$22:$C4953,C130,'LISTA DE INVENTARIO'!$Q$22:$Q4953,'LISTA DE INVENTARIO'!$O$9)-SUMIFS($L$22:$L5225,$C$22:$C5225,C130)))</f>
        <v/>
      </c>
      <c r="N130" s="182" t="str">
        <f t="shared" si="3"/>
        <v/>
      </c>
      <c r="O130" s="190"/>
      <c r="P130" s="184" t="str">
        <f t="shared" si="4"/>
        <v/>
      </c>
      <c r="Q130" s="184" t="str">
        <f>IF(ISBLANK(C130),"",SUMIFS($P$22:$P5228,$C$22:$C5228,C130)-SUMIFS('LISTA DE INVENTARIO'!$N$22:$N4955,'LISTA DE INVENTARIO'!$C$22:$C4955,C130))</f>
        <v/>
      </c>
      <c r="R130" s="185"/>
      <c r="S130" s="188" t="str">
        <f ca="1"/>
        <v/>
      </c>
      <c r="T130" s="189" t="b">
        <v>0</v>
      </c>
      <c r="U130" s="211"/>
    </row>
    <row r="131" spans="1:21" ht="20.100000000000001" customHeight="1">
      <c r="A131" s="38"/>
      <c r="B131" s="149">
        <v>110</v>
      </c>
      <c r="C131" s="285"/>
      <c r="D131" s="285"/>
      <c r="E131" s="285"/>
      <c r="F131" s="285"/>
      <c r="G131" s="285"/>
      <c r="H131" s="285"/>
      <c r="I131" s="285"/>
      <c r="J131" s="181"/>
      <c r="K131" s="150"/>
      <c r="L131" s="150"/>
      <c r="M131" s="182" t="str">
        <f>IF(ISBLANK(C131),"",IF('LISTA DE INVENTARIO'!$Q$22:$Q4954='LISTA DE INVENTARIO'!$O$9,SUMIFS('LISTA DE INVENTARIO'!$K$22:$K4954,'LISTA DE INVENTARIO'!$C$22:$C4954,C131,'LISTA DE INVENTARIO'!$Q$22:$Q4954,'LISTA DE INVENTARIO'!$O$9)-SUMIFS($L$22:$L5226,$C$22:$C5226,C131),SUMIFS('LISTA DE INVENTARIO'!$K$22:$K4954,'LISTA DE INVENTARIO'!$C$22:$C4954,C131,'LISTA DE INVENTARIO'!$Q$22:$Q4954,'LISTA DE INVENTARIO'!$O$9)-SUMIFS($L$22:$L5226,$C$22:$C5226,C131)))</f>
        <v/>
      </c>
      <c r="N131" s="182" t="str">
        <f t="shared" si="3"/>
        <v/>
      </c>
      <c r="O131" s="190"/>
      <c r="P131" s="184" t="str">
        <f t="shared" si="4"/>
        <v/>
      </c>
      <c r="Q131" s="184" t="str">
        <f>IF(ISBLANK(C131),"",SUMIFS($P$22:$P5229,$C$22:$C5229,C131)-SUMIFS('LISTA DE INVENTARIO'!$N$22:$N4956,'LISTA DE INVENTARIO'!$C$22:$C4956,C131))</f>
        <v/>
      </c>
      <c r="R131" s="185"/>
      <c r="S131" s="188" t="str">
        <f ca="1"/>
        <v/>
      </c>
      <c r="T131" s="189" t="b">
        <v>0</v>
      </c>
      <c r="U131" s="211"/>
    </row>
    <row r="132" spans="1:21" ht="20.100000000000001" customHeight="1">
      <c r="A132" s="38"/>
      <c r="B132" s="149">
        <v>111</v>
      </c>
      <c r="C132" s="285"/>
      <c r="D132" s="285"/>
      <c r="E132" s="285"/>
      <c r="F132" s="285"/>
      <c r="G132" s="285"/>
      <c r="H132" s="285"/>
      <c r="I132" s="285"/>
      <c r="J132" s="181"/>
      <c r="K132" s="150"/>
      <c r="L132" s="150"/>
      <c r="M132" s="182" t="str">
        <f>IF(ISBLANK(C132),"",IF('LISTA DE INVENTARIO'!$Q$22:$Q4955='LISTA DE INVENTARIO'!$O$9,SUMIFS('LISTA DE INVENTARIO'!$K$22:$K4955,'LISTA DE INVENTARIO'!$C$22:$C4955,C132,'LISTA DE INVENTARIO'!$Q$22:$Q4955,'LISTA DE INVENTARIO'!$O$9)-SUMIFS($L$22:$L5227,$C$22:$C5227,C132),SUMIFS('LISTA DE INVENTARIO'!$K$22:$K4955,'LISTA DE INVENTARIO'!$C$22:$C4955,C132,'LISTA DE INVENTARIO'!$Q$22:$Q4955,'LISTA DE INVENTARIO'!$O$9)-SUMIFS($L$22:$L5227,$C$22:$C5227,C132)))</f>
        <v/>
      </c>
      <c r="N132" s="182" t="str">
        <f t="shared" si="3"/>
        <v/>
      </c>
      <c r="O132" s="190"/>
      <c r="P132" s="184" t="str">
        <f t="shared" si="4"/>
        <v/>
      </c>
      <c r="Q132" s="184" t="str">
        <f>IF(ISBLANK(C132),"",SUMIFS($P$22:$P5230,$C$22:$C5230,C132)-SUMIFS('LISTA DE INVENTARIO'!$N$22:$N4957,'LISTA DE INVENTARIO'!$C$22:$C4957,C132))</f>
        <v/>
      </c>
      <c r="R132" s="185"/>
      <c r="S132" s="188" t="str">
        <f ca="1"/>
        <v/>
      </c>
      <c r="T132" s="189" t="b">
        <v>0</v>
      </c>
      <c r="U132" s="211"/>
    </row>
    <row r="133" spans="1:21" ht="20.100000000000001" customHeight="1">
      <c r="A133" s="38"/>
      <c r="B133" s="149">
        <v>112</v>
      </c>
      <c r="C133" s="285"/>
      <c r="D133" s="285"/>
      <c r="E133" s="285"/>
      <c r="F133" s="285"/>
      <c r="G133" s="285"/>
      <c r="H133" s="285"/>
      <c r="I133" s="285"/>
      <c r="J133" s="181"/>
      <c r="K133" s="150"/>
      <c r="L133" s="150"/>
      <c r="M133" s="182" t="str">
        <f>IF(ISBLANK(C133),"",IF('LISTA DE INVENTARIO'!$Q$22:$Q4956='LISTA DE INVENTARIO'!$O$9,SUMIFS('LISTA DE INVENTARIO'!$K$22:$K4956,'LISTA DE INVENTARIO'!$C$22:$C4956,C133,'LISTA DE INVENTARIO'!$Q$22:$Q4956,'LISTA DE INVENTARIO'!$O$9)-SUMIFS($L$22:$L5228,$C$22:$C5228,C133),SUMIFS('LISTA DE INVENTARIO'!$K$22:$K4956,'LISTA DE INVENTARIO'!$C$22:$C4956,C133,'LISTA DE INVENTARIO'!$Q$22:$Q4956,'LISTA DE INVENTARIO'!$O$9)-SUMIFS($L$22:$L5228,$C$22:$C5228,C133)))</f>
        <v/>
      </c>
      <c r="N133" s="182" t="str">
        <f t="shared" si="3"/>
        <v/>
      </c>
      <c r="O133" s="190"/>
      <c r="P133" s="184" t="str">
        <f t="shared" si="4"/>
        <v/>
      </c>
      <c r="Q133" s="184" t="str">
        <f>IF(ISBLANK(C133),"",SUMIFS($P$22:$P5231,$C$22:$C5231,C133)-SUMIFS('LISTA DE INVENTARIO'!$N$22:$N4958,'LISTA DE INVENTARIO'!$C$22:$C4958,C133))</f>
        <v/>
      </c>
      <c r="R133" s="185"/>
      <c r="S133" s="188" t="str">
        <f ca="1"/>
        <v/>
      </c>
      <c r="T133" s="189" t="b">
        <v>0</v>
      </c>
      <c r="U133" s="211"/>
    </row>
    <row r="134" spans="1:21" ht="20.100000000000001" customHeight="1">
      <c r="A134" s="38"/>
      <c r="B134" s="149">
        <v>113</v>
      </c>
      <c r="C134" s="285"/>
      <c r="D134" s="285"/>
      <c r="E134" s="285"/>
      <c r="F134" s="285"/>
      <c r="G134" s="285"/>
      <c r="H134" s="285"/>
      <c r="I134" s="285"/>
      <c r="J134" s="181"/>
      <c r="K134" s="150"/>
      <c r="L134" s="150"/>
      <c r="M134" s="182" t="str">
        <f>IF(ISBLANK(C134),"",IF('LISTA DE INVENTARIO'!$Q$22:$Q4957='LISTA DE INVENTARIO'!$O$9,SUMIFS('LISTA DE INVENTARIO'!$K$22:$K4957,'LISTA DE INVENTARIO'!$C$22:$C4957,C134,'LISTA DE INVENTARIO'!$Q$22:$Q4957,'LISTA DE INVENTARIO'!$O$9)-SUMIFS($L$22:$L5229,$C$22:$C5229,C134),SUMIFS('LISTA DE INVENTARIO'!$K$22:$K4957,'LISTA DE INVENTARIO'!$C$22:$C4957,C134,'LISTA DE INVENTARIO'!$Q$22:$Q4957,'LISTA DE INVENTARIO'!$O$9)-SUMIFS($L$22:$L5229,$C$22:$C5229,C134)))</f>
        <v/>
      </c>
      <c r="N134" s="182" t="str">
        <f t="shared" si="3"/>
        <v/>
      </c>
      <c r="O134" s="190"/>
      <c r="P134" s="184" t="str">
        <f t="shared" si="4"/>
        <v/>
      </c>
      <c r="Q134" s="184" t="str">
        <f>IF(ISBLANK(C134),"",SUMIFS($P$22:$P5232,$C$22:$C5232,C134)-SUMIFS('LISTA DE INVENTARIO'!$N$22:$N4959,'LISTA DE INVENTARIO'!$C$22:$C4959,C134))</f>
        <v/>
      </c>
      <c r="R134" s="185"/>
      <c r="S134" s="188" t="str">
        <f ca="1"/>
        <v/>
      </c>
      <c r="T134" s="189" t="b">
        <v>0</v>
      </c>
      <c r="U134" s="211"/>
    </row>
    <row r="135" spans="1:21" ht="20.100000000000001" customHeight="1">
      <c r="A135" s="38"/>
      <c r="B135" s="149">
        <v>114</v>
      </c>
      <c r="C135" s="285"/>
      <c r="D135" s="285"/>
      <c r="E135" s="285"/>
      <c r="F135" s="285"/>
      <c r="G135" s="285"/>
      <c r="H135" s="285"/>
      <c r="I135" s="285"/>
      <c r="J135" s="181"/>
      <c r="K135" s="150"/>
      <c r="L135" s="150"/>
      <c r="M135" s="182" t="str">
        <f>IF(ISBLANK(C135),"",IF('LISTA DE INVENTARIO'!$Q$22:$Q4958='LISTA DE INVENTARIO'!$O$9,SUMIFS('LISTA DE INVENTARIO'!$K$22:$K4958,'LISTA DE INVENTARIO'!$C$22:$C4958,C135,'LISTA DE INVENTARIO'!$Q$22:$Q4958,'LISTA DE INVENTARIO'!$O$9)-SUMIFS($L$22:$L5230,$C$22:$C5230,C135),SUMIFS('LISTA DE INVENTARIO'!$K$22:$K4958,'LISTA DE INVENTARIO'!$C$22:$C4958,C135,'LISTA DE INVENTARIO'!$Q$22:$Q4958,'LISTA DE INVENTARIO'!$O$9)-SUMIFS($L$22:$L5230,$C$22:$C5230,C135)))</f>
        <v/>
      </c>
      <c r="N135" s="182" t="str">
        <f t="shared" si="3"/>
        <v/>
      </c>
      <c r="O135" s="190"/>
      <c r="P135" s="184" t="str">
        <f t="shared" si="4"/>
        <v/>
      </c>
      <c r="Q135" s="184" t="str">
        <f>IF(ISBLANK(C135),"",SUMIFS($P$22:$P5233,$C$22:$C5233,C135)-SUMIFS('LISTA DE INVENTARIO'!$N$22:$N4960,'LISTA DE INVENTARIO'!$C$22:$C4960,C135))</f>
        <v/>
      </c>
      <c r="R135" s="185"/>
      <c r="S135" s="188" t="str">
        <f ca="1"/>
        <v/>
      </c>
      <c r="T135" s="189" t="b">
        <v>0</v>
      </c>
      <c r="U135" s="211"/>
    </row>
    <row r="136" spans="1:21" ht="20.100000000000001" customHeight="1">
      <c r="A136" s="38"/>
      <c r="B136" s="149">
        <v>115</v>
      </c>
      <c r="C136" s="285"/>
      <c r="D136" s="285"/>
      <c r="E136" s="285"/>
      <c r="F136" s="285"/>
      <c r="G136" s="285"/>
      <c r="H136" s="285"/>
      <c r="I136" s="285"/>
      <c r="J136" s="181"/>
      <c r="K136" s="150"/>
      <c r="L136" s="150"/>
      <c r="M136" s="182" t="str">
        <f>IF(ISBLANK(C136),"",IF('LISTA DE INVENTARIO'!$Q$22:$Q4959='LISTA DE INVENTARIO'!$O$9,SUMIFS('LISTA DE INVENTARIO'!$K$22:$K4959,'LISTA DE INVENTARIO'!$C$22:$C4959,C136,'LISTA DE INVENTARIO'!$Q$22:$Q4959,'LISTA DE INVENTARIO'!$O$9)-SUMIFS($L$22:$L5231,$C$22:$C5231,C136),SUMIFS('LISTA DE INVENTARIO'!$K$22:$K4959,'LISTA DE INVENTARIO'!$C$22:$C4959,C136,'LISTA DE INVENTARIO'!$Q$22:$Q4959,'LISTA DE INVENTARIO'!$O$9)-SUMIFS($L$22:$L5231,$C$22:$C5231,C136)))</f>
        <v/>
      </c>
      <c r="N136" s="182" t="str">
        <f t="shared" si="3"/>
        <v/>
      </c>
      <c r="O136" s="190"/>
      <c r="P136" s="184" t="str">
        <f t="shared" si="4"/>
        <v/>
      </c>
      <c r="Q136" s="184" t="str">
        <f>IF(ISBLANK(C136),"",SUMIFS($P$22:$P5234,$C$22:$C5234,C136)-SUMIFS('LISTA DE INVENTARIO'!$N$22:$N4961,'LISTA DE INVENTARIO'!$C$22:$C4961,C136))</f>
        <v/>
      </c>
      <c r="R136" s="185"/>
      <c r="S136" s="188" t="str">
        <f ca="1"/>
        <v/>
      </c>
      <c r="T136" s="189" t="b">
        <v>0</v>
      </c>
      <c r="U136" s="211"/>
    </row>
    <row r="137" spans="1:21" ht="20.100000000000001" customHeight="1">
      <c r="A137" s="38"/>
      <c r="B137" s="149">
        <v>116</v>
      </c>
      <c r="C137" s="285"/>
      <c r="D137" s="285"/>
      <c r="E137" s="285"/>
      <c r="F137" s="285"/>
      <c r="G137" s="285"/>
      <c r="H137" s="285"/>
      <c r="I137" s="285"/>
      <c r="J137" s="181"/>
      <c r="K137" s="150"/>
      <c r="L137" s="150"/>
      <c r="M137" s="182" t="str">
        <f>IF(ISBLANK(C137),"",IF('LISTA DE INVENTARIO'!$Q$22:$Q4960='LISTA DE INVENTARIO'!$O$9,SUMIFS('LISTA DE INVENTARIO'!$K$22:$K4960,'LISTA DE INVENTARIO'!$C$22:$C4960,C137,'LISTA DE INVENTARIO'!$Q$22:$Q4960,'LISTA DE INVENTARIO'!$O$9)-SUMIFS($L$22:$L5232,$C$22:$C5232,C137),SUMIFS('LISTA DE INVENTARIO'!$K$22:$K4960,'LISTA DE INVENTARIO'!$C$22:$C4960,C137,'LISTA DE INVENTARIO'!$Q$22:$Q4960,'LISTA DE INVENTARIO'!$O$9)-SUMIFS($L$22:$L5232,$C$22:$C5232,C137)))</f>
        <v/>
      </c>
      <c r="N137" s="182" t="str">
        <f t="shared" si="3"/>
        <v/>
      </c>
      <c r="O137" s="190"/>
      <c r="P137" s="184" t="str">
        <f t="shared" si="4"/>
        <v/>
      </c>
      <c r="Q137" s="184" t="str">
        <f>IF(ISBLANK(C137),"",SUMIFS($P$22:$P5235,$C$22:$C5235,C137)-SUMIFS('LISTA DE INVENTARIO'!$N$22:$N4962,'LISTA DE INVENTARIO'!$C$22:$C4962,C137))</f>
        <v/>
      </c>
      <c r="R137" s="185"/>
      <c r="S137" s="188" t="str">
        <f ca="1"/>
        <v/>
      </c>
      <c r="T137" s="189" t="b">
        <v>0</v>
      </c>
      <c r="U137" s="211"/>
    </row>
    <row r="138" spans="1:21" ht="20.100000000000001" customHeight="1">
      <c r="A138" s="38"/>
      <c r="B138" s="149">
        <v>117</v>
      </c>
      <c r="C138" s="285"/>
      <c r="D138" s="285"/>
      <c r="E138" s="285"/>
      <c r="F138" s="285"/>
      <c r="G138" s="285"/>
      <c r="H138" s="285"/>
      <c r="I138" s="285"/>
      <c r="J138" s="181"/>
      <c r="K138" s="150"/>
      <c r="L138" s="150"/>
      <c r="M138" s="182" t="str">
        <f>IF(ISBLANK(C138),"",IF('LISTA DE INVENTARIO'!$Q$22:$Q4961='LISTA DE INVENTARIO'!$O$9,SUMIFS('LISTA DE INVENTARIO'!$K$22:$K4961,'LISTA DE INVENTARIO'!$C$22:$C4961,C138,'LISTA DE INVENTARIO'!$Q$22:$Q4961,'LISTA DE INVENTARIO'!$O$9)-SUMIFS($L$22:$L5233,$C$22:$C5233,C138),SUMIFS('LISTA DE INVENTARIO'!$K$22:$K4961,'LISTA DE INVENTARIO'!$C$22:$C4961,C138,'LISTA DE INVENTARIO'!$Q$22:$Q4961,'LISTA DE INVENTARIO'!$O$9)-SUMIFS($L$22:$L5233,$C$22:$C5233,C138)))</f>
        <v/>
      </c>
      <c r="N138" s="182" t="str">
        <f t="shared" si="3"/>
        <v/>
      </c>
      <c r="O138" s="190"/>
      <c r="P138" s="184" t="str">
        <f t="shared" si="4"/>
        <v/>
      </c>
      <c r="Q138" s="184" t="str">
        <f>IF(ISBLANK(C138),"",SUMIFS($P$22:$P5236,$C$22:$C5236,C138)-SUMIFS('LISTA DE INVENTARIO'!$N$22:$N4963,'LISTA DE INVENTARIO'!$C$22:$C4963,C138))</f>
        <v/>
      </c>
      <c r="R138" s="185"/>
      <c r="S138" s="188" t="str">
        <f ca="1"/>
        <v/>
      </c>
      <c r="T138" s="189" t="b">
        <v>0</v>
      </c>
      <c r="U138" s="211"/>
    </row>
    <row r="139" spans="1:21" ht="20.100000000000001" customHeight="1">
      <c r="A139" s="38"/>
      <c r="B139" s="149">
        <v>118</v>
      </c>
      <c r="C139" s="285"/>
      <c r="D139" s="285"/>
      <c r="E139" s="285"/>
      <c r="F139" s="285"/>
      <c r="G139" s="285"/>
      <c r="H139" s="285"/>
      <c r="I139" s="285"/>
      <c r="J139" s="181"/>
      <c r="K139" s="150"/>
      <c r="L139" s="150"/>
      <c r="M139" s="182" t="str">
        <f>IF(ISBLANK(C139),"",IF('LISTA DE INVENTARIO'!$Q$22:$Q4962='LISTA DE INVENTARIO'!$O$9,SUMIFS('LISTA DE INVENTARIO'!$K$22:$K4962,'LISTA DE INVENTARIO'!$C$22:$C4962,C139,'LISTA DE INVENTARIO'!$Q$22:$Q4962,'LISTA DE INVENTARIO'!$O$9)-SUMIFS($L$22:$L5234,$C$22:$C5234,C139),SUMIFS('LISTA DE INVENTARIO'!$K$22:$K4962,'LISTA DE INVENTARIO'!$C$22:$C4962,C139,'LISTA DE INVENTARIO'!$Q$22:$Q4962,'LISTA DE INVENTARIO'!$O$9)-SUMIFS($L$22:$L5234,$C$22:$C5234,C139)))</f>
        <v/>
      </c>
      <c r="N139" s="182" t="str">
        <f t="shared" si="3"/>
        <v/>
      </c>
      <c r="O139" s="190"/>
      <c r="P139" s="184" t="str">
        <f t="shared" si="4"/>
        <v/>
      </c>
      <c r="Q139" s="184" t="str">
        <f>IF(ISBLANK(C139),"",SUMIFS($P$22:$P5237,$C$22:$C5237,C139)-SUMIFS('LISTA DE INVENTARIO'!$N$22:$N4964,'LISTA DE INVENTARIO'!$C$22:$C4964,C139))</f>
        <v/>
      </c>
      <c r="R139" s="185"/>
      <c r="S139" s="188" t="str">
        <f ca="1"/>
        <v/>
      </c>
      <c r="T139" s="189" t="b">
        <v>0</v>
      </c>
      <c r="U139" s="211"/>
    </row>
    <row r="140" spans="1:21" ht="20.100000000000001" customHeight="1">
      <c r="A140" s="38"/>
      <c r="B140" s="149">
        <v>119</v>
      </c>
      <c r="C140" s="285"/>
      <c r="D140" s="285"/>
      <c r="E140" s="285"/>
      <c r="F140" s="285"/>
      <c r="G140" s="285"/>
      <c r="H140" s="285"/>
      <c r="I140" s="285"/>
      <c r="J140" s="181"/>
      <c r="K140" s="150"/>
      <c r="L140" s="150"/>
      <c r="M140" s="182" t="str">
        <f>IF(ISBLANK(C140),"",IF('LISTA DE INVENTARIO'!$Q$22:$Q4963='LISTA DE INVENTARIO'!$O$9,SUMIFS('LISTA DE INVENTARIO'!$K$22:$K4963,'LISTA DE INVENTARIO'!$C$22:$C4963,C140,'LISTA DE INVENTARIO'!$Q$22:$Q4963,'LISTA DE INVENTARIO'!$O$9)-SUMIFS($L$22:$L5235,$C$22:$C5235,C140),SUMIFS('LISTA DE INVENTARIO'!$K$22:$K4963,'LISTA DE INVENTARIO'!$C$22:$C4963,C140,'LISTA DE INVENTARIO'!$Q$22:$Q4963,'LISTA DE INVENTARIO'!$O$9)-SUMIFS($L$22:$L5235,$C$22:$C5235,C140)))</f>
        <v/>
      </c>
      <c r="N140" s="182" t="str">
        <f t="shared" si="3"/>
        <v/>
      </c>
      <c r="O140" s="190"/>
      <c r="P140" s="184" t="str">
        <f t="shared" si="4"/>
        <v/>
      </c>
      <c r="Q140" s="184" t="str">
        <f>IF(ISBLANK(C140),"",SUMIFS($P$22:$P5238,$C$22:$C5238,C140)-SUMIFS('LISTA DE INVENTARIO'!$N$22:$N4965,'LISTA DE INVENTARIO'!$C$22:$C4965,C140))</f>
        <v/>
      </c>
      <c r="R140" s="185"/>
      <c r="S140" s="188" t="str">
        <f ca="1"/>
        <v/>
      </c>
      <c r="T140" s="189" t="b">
        <v>0</v>
      </c>
      <c r="U140" s="211"/>
    </row>
    <row r="141" spans="1:21" ht="20.100000000000001" customHeight="1">
      <c r="A141" s="38"/>
      <c r="B141" s="149">
        <v>120</v>
      </c>
      <c r="C141" s="285"/>
      <c r="D141" s="285"/>
      <c r="E141" s="285"/>
      <c r="F141" s="285"/>
      <c r="G141" s="285"/>
      <c r="H141" s="285"/>
      <c r="I141" s="285"/>
      <c r="J141" s="181"/>
      <c r="K141" s="150"/>
      <c r="L141" s="150"/>
      <c r="M141" s="182" t="str">
        <f>IF(ISBLANK(C141),"",IF('LISTA DE INVENTARIO'!$Q$22:$Q4964='LISTA DE INVENTARIO'!$O$9,SUMIFS('LISTA DE INVENTARIO'!$K$22:$K4964,'LISTA DE INVENTARIO'!$C$22:$C4964,C141,'LISTA DE INVENTARIO'!$Q$22:$Q4964,'LISTA DE INVENTARIO'!$O$9)-SUMIFS($L$22:$L5236,$C$22:$C5236,C141),SUMIFS('LISTA DE INVENTARIO'!$K$22:$K4964,'LISTA DE INVENTARIO'!$C$22:$C4964,C141,'LISTA DE INVENTARIO'!$Q$22:$Q4964,'LISTA DE INVENTARIO'!$O$9)-SUMIFS($L$22:$L5236,$C$22:$C5236,C141)))</f>
        <v/>
      </c>
      <c r="N141" s="182" t="str">
        <f t="shared" si="3"/>
        <v/>
      </c>
      <c r="O141" s="190"/>
      <c r="P141" s="184" t="str">
        <f t="shared" si="4"/>
        <v/>
      </c>
      <c r="Q141" s="184" t="str">
        <f>IF(ISBLANK(C141),"",SUMIFS($P$22:$P5239,$C$22:$C5239,C141)-SUMIFS('LISTA DE INVENTARIO'!$N$22:$N4966,'LISTA DE INVENTARIO'!$C$22:$C4966,C141))</f>
        <v/>
      </c>
      <c r="R141" s="185"/>
      <c r="S141" s="188" t="str">
        <f ca="1"/>
        <v/>
      </c>
      <c r="T141" s="189" t="b">
        <v>0</v>
      </c>
      <c r="U141" s="211"/>
    </row>
    <row r="142" spans="1:21" ht="20.100000000000001" customHeight="1">
      <c r="A142" s="38"/>
      <c r="B142" s="149">
        <v>121</v>
      </c>
      <c r="C142" s="285"/>
      <c r="D142" s="285"/>
      <c r="E142" s="285"/>
      <c r="F142" s="285"/>
      <c r="G142" s="285"/>
      <c r="H142" s="285"/>
      <c r="I142" s="285"/>
      <c r="J142" s="181"/>
      <c r="K142" s="150"/>
      <c r="L142" s="150"/>
      <c r="M142" s="182" t="str">
        <f>IF(ISBLANK(C142),"",IF('LISTA DE INVENTARIO'!$Q$22:$Q4965='LISTA DE INVENTARIO'!$O$9,SUMIFS('LISTA DE INVENTARIO'!$K$22:$K4965,'LISTA DE INVENTARIO'!$C$22:$C4965,C142,'LISTA DE INVENTARIO'!$Q$22:$Q4965,'LISTA DE INVENTARIO'!$O$9)-SUMIFS($L$22:$L5237,$C$22:$C5237,C142),SUMIFS('LISTA DE INVENTARIO'!$K$22:$K4965,'LISTA DE INVENTARIO'!$C$22:$C4965,C142,'LISTA DE INVENTARIO'!$Q$22:$Q4965,'LISTA DE INVENTARIO'!$O$9)-SUMIFS($L$22:$L5237,$C$22:$C5237,C142)))</f>
        <v/>
      </c>
      <c r="N142" s="182" t="str">
        <f t="shared" si="3"/>
        <v/>
      </c>
      <c r="O142" s="190"/>
      <c r="P142" s="184" t="str">
        <f t="shared" si="4"/>
        <v/>
      </c>
      <c r="Q142" s="184" t="str">
        <f>IF(ISBLANK(C142),"",SUMIFS($P$22:$P5240,$C$22:$C5240,C142)-SUMIFS('LISTA DE INVENTARIO'!$N$22:$N4967,'LISTA DE INVENTARIO'!$C$22:$C4967,C142))</f>
        <v/>
      </c>
      <c r="R142" s="185"/>
      <c r="S142" s="188" t="str">
        <f ca="1"/>
        <v/>
      </c>
      <c r="T142" s="189" t="b">
        <v>0</v>
      </c>
      <c r="U142" s="211"/>
    </row>
    <row r="143" spans="1:21" ht="20.100000000000001" customHeight="1">
      <c r="A143" s="38"/>
      <c r="B143" s="149">
        <v>122</v>
      </c>
      <c r="C143" s="285"/>
      <c r="D143" s="285"/>
      <c r="E143" s="285"/>
      <c r="F143" s="285"/>
      <c r="G143" s="285"/>
      <c r="H143" s="285"/>
      <c r="I143" s="285"/>
      <c r="J143" s="181"/>
      <c r="K143" s="150"/>
      <c r="L143" s="150"/>
      <c r="M143" s="182" t="str">
        <f>IF(ISBLANK(C143),"",IF('LISTA DE INVENTARIO'!$Q$22:$Q4966='LISTA DE INVENTARIO'!$O$9,SUMIFS('LISTA DE INVENTARIO'!$K$22:$K4966,'LISTA DE INVENTARIO'!$C$22:$C4966,C143,'LISTA DE INVENTARIO'!$Q$22:$Q4966,'LISTA DE INVENTARIO'!$O$9)-SUMIFS($L$22:$L5238,$C$22:$C5238,C143),SUMIFS('LISTA DE INVENTARIO'!$K$22:$K4966,'LISTA DE INVENTARIO'!$C$22:$C4966,C143,'LISTA DE INVENTARIO'!$Q$22:$Q4966,'LISTA DE INVENTARIO'!$O$9)-SUMIFS($L$22:$L5238,$C$22:$C5238,C143)))</f>
        <v/>
      </c>
      <c r="N143" s="182" t="str">
        <f t="shared" si="3"/>
        <v/>
      </c>
      <c r="O143" s="190"/>
      <c r="P143" s="184" t="str">
        <f t="shared" si="4"/>
        <v/>
      </c>
      <c r="Q143" s="184" t="str">
        <f>IF(ISBLANK(C143),"",SUMIFS($P$22:$P5241,$C$22:$C5241,C143)-SUMIFS('LISTA DE INVENTARIO'!$N$22:$N4968,'LISTA DE INVENTARIO'!$C$22:$C4968,C143))</f>
        <v/>
      </c>
      <c r="R143" s="185"/>
      <c r="S143" s="188" t="str">
        <f ca="1"/>
        <v/>
      </c>
      <c r="T143" s="189" t="b">
        <v>0</v>
      </c>
      <c r="U143" s="211"/>
    </row>
    <row r="144" spans="1:21" ht="20.100000000000001" customHeight="1">
      <c r="A144" s="38"/>
      <c r="B144" s="149">
        <v>123</v>
      </c>
      <c r="C144" s="285"/>
      <c r="D144" s="285"/>
      <c r="E144" s="285"/>
      <c r="F144" s="285"/>
      <c r="G144" s="285"/>
      <c r="H144" s="285"/>
      <c r="I144" s="285"/>
      <c r="J144" s="181"/>
      <c r="K144" s="150"/>
      <c r="L144" s="150"/>
      <c r="M144" s="182" t="str">
        <f>IF(ISBLANK(C144),"",IF('LISTA DE INVENTARIO'!$Q$22:$Q4967='LISTA DE INVENTARIO'!$O$9,SUMIFS('LISTA DE INVENTARIO'!$K$22:$K4967,'LISTA DE INVENTARIO'!$C$22:$C4967,C144,'LISTA DE INVENTARIO'!$Q$22:$Q4967,'LISTA DE INVENTARIO'!$O$9)-SUMIFS($L$22:$L5239,$C$22:$C5239,C144),SUMIFS('LISTA DE INVENTARIO'!$K$22:$K4967,'LISTA DE INVENTARIO'!$C$22:$C4967,C144,'LISTA DE INVENTARIO'!$Q$22:$Q4967,'LISTA DE INVENTARIO'!$O$9)-SUMIFS($L$22:$L5239,$C$22:$C5239,C144)))</f>
        <v/>
      </c>
      <c r="N144" s="182" t="str">
        <f t="shared" si="3"/>
        <v/>
      </c>
      <c r="O144" s="190"/>
      <c r="P144" s="184" t="str">
        <f t="shared" si="4"/>
        <v/>
      </c>
      <c r="Q144" s="184" t="str">
        <f>IF(ISBLANK(C144),"",SUMIFS($P$22:$P5242,$C$22:$C5242,C144)-SUMIFS('LISTA DE INVENTARIO'!$N$22:$N4969,'LISTA DE INVENTARIO'!$C$22:$C4969,C144))</f>
        <v/>
      </c>
      <c r="R144" s="185"/>
      <c r="S144" s="188" t="str">
        <f ca="1"/>
        <v/>
      </c>
      <c r="T144" s="189" t="b">
        <v>0</v>
      </c>
      <c r="U144" s="211"/>
    </row>
    <row r="145" spans="1:21" ht="20.100000000000001" customHeight="1">
      <c r="A145" s="38"/>
      <c r="B145" s="149">
        <v>124</v>
      </c>
      <c r="C145" s="285"/>
      <c r="D145" s="285"/>
      <c r="E145" s="285"/>
      <c r="F145" s="285"/>
      <c r="G145" s="285"/>
      <c r="H145" s="285"/>
      <c r="I145" s="285"/>
      <c r="J145" s="181"/>
      <c r="K145" s="150"/>
      <c r="L145" s="150"/>
      <c r="M145" s="182" t="str">
        <f>IF(ISBLANK(C145),"",IF('LISTA DE INVENTARIO'!$Q$22:$Q4968='LISTA DE INVENTARIO'!$O$9,SUMIFS('LISTA DE INVENTARIO'!$K$22:$K4968,'LISTA DE INVENTARIO'!$C$22:$C4968,C145,'LISTA DE INVENTARIO'!$Q$22:$Q4968,'LISTA DE INVENTARIO'!$O$9)-SUMIFS($L$22:$L5240,$C$22:$C5240,C145),SUMIFS('LISTA DE INVENTARIO'!$K$22:$K4968,'LISTA DE INVENTARIO'!$C$22:$C4968,C145,'LISTA DE INVENTARIO'!$Q$22:$Q4968,'LISTA DE INVENTARIO'!$O$9)-SUMIFS($L$22:$L5240,$C$22:$C5240,C145)))</f>
        <v/>
      </c>
      <c r="N145" s="182" t="str">
        <f t="shared" si="3"/>
        <v/>
      </c>
      <c r="O145" s="190"/>
      <c r="P145" s="184" t="str">
        <f t="shared" si="4"/>
        <v/>
      </c>
      <c r="Q145" s="184" t="str">
        <f>IF(ISBLANK(C145),"",SUMIFS($P$22:$P5243,$C$22:$C5243,C145)-SUMIFS('LISTA DE INVENTARIO'!$N$22:$N4970,'LISTA DE INVENTARIO'!$C$22:$C4970,C145))</f>
        <v/>
      </c>
      <c r="R145" s="185"/>
      <c r="S145" s="188" t="str">
        <f ca="1"/>
        <v/>
      </c>
      <c r="T145" s="189" t="b">
        <v>0</v>
      </c>
      <c r="U145" s="211"/>
    </row>
    <row r="146" spans="1:21" ht="20.100000000000001" customHeight="1">
      <c r="A146" s="38"/>
      <c r="B146" s="149">
        <v>125</v>
      </c>
      <c r="C146" s="285"/>
      <c r="D146" s="285"/>
      <c r="E146" s="285"/>
      <c r="F146" s="285"/>
      <c r="G146" s="285"/>
      <c r="H146" s="285"/>
      <c r="I146" s="285"/>
      <c r="J146" s="181"/>
      <c r="K146" s="150"/>
      <c r="L146" s="150"/>
      <c r="M146" s="182" t="str">
        <f>IF(ISBLANK(C146),"",IF('LISTA DE INVENTARIO'!$Q$22:$Q4969='LISTA DE INVENTARIO'!$O$9,SUMIFS('LISTA DE INVENTARIO'!$K$22:$K4969,'LISTA DE INVENTARIO'!$C$22:$C4969,C146,'LISTA DE INVENTARIO'!$Q$22:$Q4969,'LISTA DE INVENTARIO'!$O$9)-SUMIFS($L$22:$L5241,$C$22:$C5241,C146),SUMIFS('LISTA DE INVENTARIO'!$K$22:$K4969,'LISTA DE INVENTARIO'!$C$22:$C4969,C146,'LISTA DE INVENTARIO'!$Q$22:$Q4969,'LISTA DE INVENTARIO'!$O$9)-SUMIFS($L$22:$L5241,$C$22:$C5241,C146)))</f>
        <v/>
      </c>
      <c r="N146" s="182" t="str">
        <f t="shared" si="3"/>
        <v/>
      </c>
      <c r="O146" s="190"/>
      <c r="P146" s="184" t="str">
        <f t="shared" si="4"/>
        <v/>
      </c>
      <c r="Q146" s="184" t="str">
        <f>IF(ISBLANK(C146),"",SUMIFS($P$22:$P5244,$C$22:$C5244,C146)-SUMIFS('LISTA DE INVENTARIO'!$N$22:$N4971,'LISTA DE INVENTARIO'!$C$22:$C4971,C146))</f>
        <v/>
      </c>
      <c r="R146" s="185"/>
      <c r="S146" s="188" t="str">
        <f ca="1"/>
        <v/>
      </c>
      <c r="T146" s="189" t="b">
        <v>0</v>
      </c>
      <c r="U146" s="211"/>
    </row>
    <row r="147" spans="1:21" ht="20.100000000000001" customHeight="1">
      <c r="A147" s="38"/>
      <c r="B147" s="149">
        <v>126</v>
      </c>
      <c r="C147" s="285"/>
      <c r="D147" s="285"/>
      <c r="E147" s="285"/>
      <c r="F147" s="285"/>
      <c r="G147" s="285"/>
      <c r="H147" s="285"/>
      <c r="I147" s="285"/>
      <c r="J147" s="181"/>
      <c r="K147" s="150"/>
      <c r="L147" s="150"/>
      <c r="M147" s="182" t="str">
        <f>IF(ISBLANK(C147),"",IF('LISTA DE INVENTARIO'!$Q$22:$Q4970='LISTA DE INVENTARIO'!$O$9,SUMIFS('LISTA DE INVENTARIO'!$K$22:$K4970,'LISTA DE INVENTARIO'!$C$22:$C4970,C147,'LISTA DE INVENTARIO'!$Q$22:$Q4970,'LISTA DE INVENTARIO'!$O$9)-SUMIFS($L$22:$L5242,$C$22:$C5242,C147),SUMIFS('LISTA DE INVENTARIO'!$K$22:$K4970,'LISTA DE INVENTARIO'!$C$22:$C4970,C147,'LISTA DE INVENTARIO'!$Q$22:$Q4970,'LISTA DE INVENTARIO'!$O$9)-SUMIFS($L$22:$L5242,$C$22:$C5242,C147)))</f>
        <v/>
      </c>
      <c r="N147" s="182" t="str">
        <f t="shared" si="3"/>
        <v/>
      </c>
      <c r="O147" s="190"/>
      <c r="P147" s="184" t="str">
        <f t="shared" si="4"/>
        <v/>
      </c>
      <c r="Q147" s="184" t="str">
        <f>IF(ISBLANK(C147),"",SUMIFS($P$22:$P5245,$C$22:$C5245,C147)-SUMIFS('LISTA DE INVENTARIO'!$N$22:$N4972,'LISTA DE INVENTARIO'!$C$22:$C4972,C147))</f>
        <v/>
      </c>
      <c r="R147" s="185"/>
      <c r="S147" s="188" t="str">
        <f ca="1"/>
        <v/>
      </c>
      <c r="T147" s="189" t="b">
        <v>0</v>
      </c>
      <c r="U147" s="211"/>
    </row>
    <row r="148" spans="1:21" ht="20.100000000000001" customHeight="1">
      <c r="A148" s="38"/>
      <c r="B148" s="149">
        <v>127</v>
      </c>
      <c r="C148" s="285"/>
      <c r="D148" s="285"/>
      <c r="E148" s="285"/>
      <c r="F148" s="285"/>
      <c r="G148" s="285"/>
      <c r="H148" s="285"/>
      <c r="I148" s="285"/>
      <c r="J148" s="181"/>
      <c r="K148" s="150"/>
      <c r="L148" s="150"/>
      <c r="M148" s="182" t="str">
        <f>IF(ISBLANK(C148),"",IF('LISTA DE INVENTARIO'!$Q$22:$Q4971='LISTA DE INVENTARIO'!$O$9,SUMIFS('LISTA DE INVENTARIO'!$K$22:$K4971,'LISTA DE INVENTARIO'!$C$22:$C4971,C148,'LISTA DE INVENTARIO'!$Q$22:$Q4971,'LISTA DE INVENTARIO'!$O$9)-SUMIFS($L$22:$L5243,$C$22:$C5243,C148),SUMIFS('LISTA DE INVENTARIO'!$K$22:$K4971,'LISTA DE INVENTARIO'!$C$22:$C4971,C148,'LISTA DE INVENTARIO'!$Q$22:$Q4971,'LISTA DE INVENTARIO'!$O$9)-SUMIFS($L$22:$L5243,$C$22:$C5243,C148)))</f>
        <v/>
      </c>
      <c r="N148" s="182" t="str">
        <f t="shared" si="3"/>
        <v/>
      </c>
      <c r="O148" s="190"/>
      <c r="P148" s="184" t="str">
        <f t="shared" si="4"/>
        <v/>
      </c>
      <c r="Q148" s="184" t="str">
        <f>IF(ISBLANK(C148),"",SUMIFS($P$22:$P5246,$C$22:$C5246,C148)-SUMIFS('LISTA DE INVENTARIO'!$N$22:$N4973,'LISTA DE INVENTARIO'!$C$22:$C4973,C148))</f>
        <v/>
      </c>
      <c r="R148" s="185"/>
      <c r="S148" s="188" t="str">
        <f ca="1"/>
        <v/>
      </c>
      <c r="T148" s="189" t="b">
        <v>0</v>
      </c>
      <c r="U148" s="211"/>
    </row>
    <row r="149" spans="1:21" ht="20.100000000000001" customHeight="1">
      <c r="A149" s="38"/>
      <c r="B149" s="149">
        <v>128</v>
      </c>
      <c r="C149" s="285"/>
      <c r="D149" s="285"/>
      <c r="E149" s="285"/>
      <c r="F149" s="285"/>
      <c r="G149" s="285"/>
      <c r="H149" s="285"/>
      <c r="I149" s="285"/>
      <c r="J149" s="181"/>
      <c r="K149" s="150"/>
      <c r="L149" s="150"/>
      <c r="M149" s="182" t="str">
        <f>IF(ISBLANK(C149),"",IF('LISTA DE INVENTARIO'!$Q$22:$Q4972='LISTA DE INVENTARIO'!$O$9,SUMIFS('LISTA DE INVENTARIO'!$K$22:$K4972,'LISTA DE INVENTARIO'!$C$22:$C4972,C149,'LISTA DE INVENTARIO'!$Q$22:$Q4972,'LISTA DE INVENTARIO'!$O$9)-SUMIFS($L$22:$L5244,$C$22:$C5244,C149),SUMIFS('LISTA DE INVENTARIO'!$K$22:$K4972,'LISTA DE INVENTARIO'!$C$22:$C4972,C149,'LISTA DE INVENTARIO'!$Q$22:$Q4972,'LISTA DE INVENTARIO'!$O$9)-SUMIFS($L$22:$L5244,$C$22:$C5244,C149)))</f>
        <v/>
      </c>
      <c r="N149" s="182" t="str">
        <f t="shared" si="3"/>
        <v/>
      </c>
      <c r="O149" s="190"/>
      <c r="P149" s="184" t="str">
        <f t="shared" si="4"/>
        <v/>
      </c>
      <c r="Q149" s="184" t="str">
        <f>IF(ISBLANK(C149),"",SUMIFS($P$22:$P5247,$C$22:$C5247,C149)-SUMIFS('LISTA DE INVENTARIO'!$N$22:$N4974,'LISTA DE INVENTARIO'!$C$22:$C4974,C149))</f>
        <v/>
      </c>
      <c r="R149" s="185"/>
      <c r="S149" s="188" t="str">
        <f ca="1"/>
        <v/>
      </c>
      <c r="T149" s="189" t="b">
        <v>0</v>
      </c>
      <c r="U149" s="211"/>
    </row>
    <row r="150" spans="1:21" ht="20.100000000000001" customHeight="1">
      <c r="A150" s="38"/>
      <c r="B150" s="149">
        <v>129</v>
      </c>
      <c r="C150" s="285"/>
      <c r="D150" s="285"/>
      <c r="E150" s="285"/>
      <c r="F150" s="285"/>
      <c r="G150" s="285"/>
      <c r="H150" s="285"/>
      <c r="I150" s="285"/>
      <c r="J150" s="181"/>
      <c r="K150" s="150"/>
      <c r="L150" s="150"/>
      <c r="M150" s="182" t="str">
        <f>IF(ISBLANK(C150),"",IF('LISTA DE INVENTARIO'!$Q$22:$Q4973='LISTA DE INVENTARIO'!$O$9,SUMIFS('LISTA DE INVENTARIO'!$K$22:$K4973,'LISTA DE INVENTARIO'!$C$22:$C4973,C150,'LISTA DE INVENTARIO'!$Q$22:$Q4973,'LISTA DE INVENTARIO'!$O$9)-SUMIFS($L$22:$L5245,$C$22:$C5245,C150),SUMIFS('LISTA DE INVENTARIO'!$K$22:$K4973,'LISTA DE INVENTARIO'!$C$22:$C4973,C150,'LISTA DE INVENTARIO'!$Q$22:$Q4973,'LISTA DE INVENTARIO'!$O$9)-SUMIFS($L$22:$L5245,$C$22:$C5245,C150)))</f>
        <v/>
      </c>
      <c r="N150" s="182" t="str">
        <f t="shared" ref="N150:N213" si="5">IF(T150=TRUE,"ENVIADO",IF(ISBLANK(C150),"",IF((AND(M150&lt;=0)),$K$9,IF(AND(M150&gt;0,M150&lt;=10),$O$9,$M$9))))</f>
        <v/>
      </c>
      <c r="O150" s="190"/>
      <c r="P150" s="184" t="str">
        <f t="shared" si="4"/>
        <v/>
      </c>
      <c r="Q150" s="184" t="str">
        <f>IF(ISBLANK(C150),"",SUMIFS($P$22:$P5248,$C$22:$C5248,C150)-SUMIFS('LISTA DE INVENTARIO'!$N$22:$N4975,'LISTA DE INVENTARIO'!$C$22:$C4975,C150))</f>
        <v/>
      </c>
      <c r="R150" s="185"/>
      <c r="S150" s="188" t="str">
        <f ca="1"/>
        <v/>
      </c>
      <c r="T150" s="189" t="b">
        <v>0</v>
      </c>
      <c r="U150" s="211"/>
    </row>
    <row r="151" spans="1:21" ht="20.100000000000001" customHeight="1">
      <c r="A151" s="38"/>
      <c r="B151" s="149">
        <v>130</v>
      </c>
      <c r="C151" s="285"/>
      <c r="D151" s="285"/>
      <c r="E151" s="285"/>
      <c r="F151" s="285"/>
      <c r="G151" s="285"/>
      <c r="H151" s="285"/>
      <c r="I151" s="285"/>
      <c r="J151" s="181"/>
      <c r="K151" s="150"/>
      <c r="L151" s="150"/>
      <c r="M151" s="182" t="str">
        <f>IF(ISBLANK(C151),"",IF('LISTA DE INVENTARIO'!$Q$22:$Q4974='LISTA DE INVENTARIO'!$O$9,SUMIFS('LISTA DE INVENTARIO'!$K$22:$K4974,'LISTA DE INVENTARIO'!$C$22:$C4974,C151,'LISTA DE INVENTARIO'!$Q$22:$Q4974,'LISTA DE INVENTARIO'!$O$9)-SUMIFS($L$22:$L5246,$C$22:$C5246,C151),SUMIFS('LISTA DE INVENTARIO'!$K$22:$K4974,'LISTA DE INVENTARIO'!$C$22:$C4974,C151,'LISTA DE INVENTARIO'!$Q$22:$Q4974,'LISTA DE INVENTARIO'!$O$9)-SUMIFS($L$22:$L5246,$C$22:$C5246,C151)))</f>
        <v/>
      </c>
      <c r="N151" s="182" t="str">
        <f t="shared" si="5"/>
        <v/>
      </c>
      <c r="O151" s="190"/>
      <c r="P151" s="184" t="str">
        <f t="shared" si="4"/>
        <v/>
      </c>
      <c r="Q151" s="184" t="str">
        <f>IF(ISBLANK(C151),"",SUMIFS($P$22:$P5249,$C$22:$C5249,C151)-SUMIFS('LISTA DE INVENTARIO'!$N$22:$N4976,'LISTA DE INVENTARIO'!$C$22:$C4976,C151))</f>
        <v/>
      </c>
      <c r="R151" s="185"/>
      <c r="S151" s="188" t="str">
        <f ca="1"/>
        <v/>
      </c>
      <c r="T151" s="189" t="b">
        <v>0</v>
      </c>
      <c r="U151" s="211"/>
    </row>
    <row r="152" spans="1:21" ht="20.100000000000001" customHeight="1">
      <c r="A152" s="38"/>
      <c r="B152" s="149">
        <v>131</v>
      </c>
      <c r="C152" s="285"/>
      <c r="D152" s="285"/>
      <c r="E152" s="285"/>
      <c r="F152" s="285"/>
      <c r="G152" s="285"/>
      <c r="H152" s="285"/>
      <c r="I152" s="285"/>
      <c r="J152" s="181"/>
      <c r="K152" s="150"/>
      <c r="L152" s="150"/>
      <c r="M152" s="182" t="str">
        <f>IF(ISBLANK(C152),"",IF('LISTA DE INVENTARIO'!$Q$22:$Q4975='LISTA DE INVENTARIO'!$O$9,SUMIFS('LISTA DE INVENTARIO'!$K$22:$K4975,'LISTA DE INVENTARIO'!$C$22:$C4975,C152,'LISTA DE INVENTARIO'!$Q$22:$Q4975,'LISTA DE INVENTARIO'!$O$9)-SUMIFS($L$22:$L5247,$C$22:$C5247,C152),SUMIFS('LISTA DE INVENTARIO'!$K$22:$K4975,'LISTA DE INVENTARIO'!$C$22:$C4975,C152,'LISTA DE INVENTARIO'!$Q$22:$Q4975,'LISTA DE INVENTARIO'!$O$9)-SUMIFS($L$22:$L5247,$C$22:$C5247,C152)))</f>
        <v/>
      </c>
      <c r="N152" s="182" t="str">
        <f t="shared" si="5"/>
        <v/>
      </c>
      <c r="O152" s="190"/>
      <c r="P152" s="184" t="str">
        <f t="shared" si="4"/>
        <v/>
      </c>
      <c r="Q152" s="184" t="str">
        <f>IF(ISBLANK(C152),"",SUMIFS($P$22:$P5250,$C$22:$C5250,C152)-SUMIFS('LISTA DE INVENTARIO'!$N$22:$N4977,'LISTA DE INVENTARIO'!$C$22:$C4977,C152))</f>
        <v/>
      </c>
      <c r="R152" s="185"/>
      <c r="S152" s="188" t="str">
        <f ca="1"/>
        <v/>
      </c>
      <c r="T152" s="189" t="b">
        <v>0</v>
      </c>
      <c r="U152" s="211"/>
    </row>
    <row r="153" spans="1:21" ht="20.100000000000001" customHeight="1">
      <c r="A153" s="38"/>
      <c r="B153" s="149">
        <v>132</v>
      </c>
      <c r="C153" s="285"/>
      <c r="D153" s="285"/>
      <c r="E153" s="285"/>
      <c r="F153" s="285"/>
      <c r="G153" s="285"/>
      <c r="H153" s="285"/>
      <c r="I153" s="285"/>
      <c r="J153" s="181"/>
      <c r="K153" s="150"/>
      <c r="L153" s="150"/>
      <c r="M153" s="182" t="str">
        <f>IF(ISBLANK(C153),"",IF('LISTA DE INVENTARIO'!$Q$22:$Q4976='LISTA DE INVENTARIO'!$O$9,SUMIFS('LISTA DE INVENTARIO'!$K$22:$K4976,'LISTA DE INVENTARIO'!$C$22:$C4976,C153,'LISTA DE INVENTARIO'!$Q$22:$Q4976,'LISTA DE INVENTARIO'!$O$9)-SUMIFS($L$22:$L5248,$C$22:$C5248,C153),SUMIFS('LISTA DE INVENTARIO'!$K$22:$K4976,'LISTA DE INVENTARIO'!$C$22:$C4976,C153,'LISTA DE INVENTARIO'!$Q$22:$Q4976,'LISTA DE INVENTARIO'!$O$9)-SUMIFS($L$22:$L5248,$C$22:$C5248,C153)))</f>
        <v/>
      </c>
      <c r="N153" s="182" t="str">
        <f t="shared" si="5"/>
        <v/>
      </c>
      <c r="O153" s="190"/>
      <c r="P153" s="184" t="str">
        <f t="shared" si="4"/>
        <v/>
      </c>
      <c r="Q153" s="184" t="str">
        <f>IF(ISBLANK(C153),"",SUMIFS($P$22:$P5251,$C$22:$C5251,C153)-SUMIFS('LISTA DE INVENTARIO'!$N$22:$N4978,'LISTA DE INVENTARIO'!$C$22:$C4978,C153))</f>
        <v/>
      </c>
      <c r="R153" s="185"/>
      <c r="S153" s="188" t="str">
        <f ca="1"/>
        <v/>
      </c>
      <c r="T153" s="189" t="b">
        <v>0</v>
      </c>
      <c r="U153" s="211"/>
    </row>
    <row r="154" spans="1:21" ht="20.100000000000001" customHeight="1">
      <c r="A154" s="38"/>
      <c r="B154" s="149">
        <v>133</v>
      </c>
      <c r="C154" s="285"/>
      <c r="D154" s="285"/>
      <c r="E154" s="285"/>
      <c r="F154" s="285"/>
      <c r="G154" s="285"/>
      <c r="H154" s="285"/>
      <c r="I154" s="285"/>
      <c r="J154" s="181"/>
      <c r="K154" s="150"/>
      <c r="L154" s="150"/>
      <c r="M154" s="182" t="str">
        <f>IF(ISBLANK(C154),"",IF('LISTA DE INVENTARIO'!$Q$22:$Q4977='LISTA DE INVENTARIO'!$O$9,SUMIFS('LISTA DE INVENTARIO'!$K$22:$K4977,'LISTA DE INVENTARIO'!$C$22:$C4977,C154,'LISTA DE INVENTARIO'!$Q$22:$Q4977,'LISTA DE INVENTARIO'!$O$9)-SUMIFS($L$22:$L5249,$C$22:$C5249,C154),SUMIFS('LISTA DE INVENTARIO'!$K$22:$K4977,'LISTA DE INVENTARIO'!$C$22:$C4977,C154,'LISTA DE INVENTARIO'!$Q$22:$Q4977,'LISTA DE INVENTARIO'!$O$9)-SUMIFS($L$22:$L5249,$C$22:$C5249,C154)))</f>
        <v/>
      </c>
      <c r="N154" s="182" t="str">
        <f t="shared" si="5"/>
        <v/>
      </c>
      <c r="O154" s="190"/>
      <c r="P154" s="184" t="str">
        <f t="shared" si="4"/>
        <v/>
      </c>
      <c r="Q154" s="184" t="str">
        <f>IF(ISBLANK(C154),"",SUMIFS($P$22:$P5252,$C$22:$C5252,C154)-SUMIFS('LISTA DE INVENTARIO'!$N$22:$N4979,'LISTA DE INVENTARIO'!$C$22:$C4979,C154))</f>
        <v/>
      </c>
      <c r="R154" s="185"/>
      <c r="S154" s="188" t="str">
        <f ca="1"/>
        <v/>
      </c>
      <c r="T154" s="189" t="b">
        <v>0</v>
      </c>
      <c r="U154" s="211"/>
    </row>
    <row r="155" spans="1:21" ht="20.100000000000001" customHeight="1">
      <c r="A155" s="38"/>
      <c r="B155" s="149">
        <v>134</v>
      </c>
      <c r="C155" s="285"/>
      <c r="D155" s="285"/>
      <c r="E155" s="285"/>
      <c r="F155" s="285"/>
      <c r="G155" s="285"/>
      <c r="H155" s="285"/>
      <c r="I155" s="285"/>
      <c r="J155" s="181"/>
      <c r="K155" s="150"/>
      <c r="L155" s="150"/>
      <c r="M155" s="182" t="str">
        <f>IF(ISBLANK(C155),"",IF('LISTA DE INVENTARIO'!$Q$22:$Q4978='LISTA DE INVENTARIO'!$O$9,SUMIFS('LISTA DE INVENTARIO'!$K$22:$K4978,'LISTA DE INVENTARIO'!$C$22:$C4978,C155,'LISTA DE INVENTARIO'!$Q$22:$Q4978,'LISTA DE INVENTARIO'!$O$9)-SUMIFS($L$22:$L5250,$C$22:$C5250,C155),SUMIFS('LISTA DE INVENTARIO'!$K$22:$K4978,'LISTA DE INVENTARIO'!$C$22:$C4978,C155,'LISTA DE INVENTARIO'!$Q$22:$Q4978,'LISTA DE INVENTARIO'!$O$9)-SUMIFS($L$22:$L5250,$C$22:$C5250,C155)))</f>
        <v/>
      </c>
      <c r="N155" s="182" t="str">
        <f t="shared" si="5"/>
        <v/>
      </c>
      <c r="O155" s="190"/>
      <c r="P155" s="184" t="str">
        <f t="shared" si="4"/>
        <v/>
      </c>
      <c r="Q155" s="184" t="str">
        <f>IF(ISBLANK(C155),"",SUMIFS($P$22:$P5253,$C$22:$C5253,C155)-SUMIFS('LISTA DE INVENTARIO'!$N$22:$N4980,'LISTA DE INVENTARIO'!$C$22:$C4980,C155))</f>
        <v/>
      </c>
      <c r="R155" s="185"/>
      <c r="S155" s="188" t="str">
        <f ca="1"/>
        <v/>
      </c>
      <c r="T155" s="189" t="b">
        <v>0</v>
      </c>
      <c r="U155" s="211"/>
    </row>
    <row r="156" spans="1:21" ht="20.100000000000001" customHeight="1">
      <c r="A156" s="38"/>
      <c r="B156" s="149">
        <v>135</v>
      </c>
      <c r="C156" s="285"/>
      <c r="D156" s="285"/>
      <c r="E156" s="285"/>
      <c r="F156" s="285"/>
      <c r="G156" s="285"/>
      <c r="H156" s="285"/>
      <c r="I156" s="285"/>
      <c r="J156" s="181"/>
      <c r="K156" s="150"/>
      <c r="L156" s="150"/>
      <c r="M156" s="182" t="str">
        <f>IF(ISBLANK(C156),"",IF('LISTA DE INVENTARIO'!$Q$22:$Q4979='LISTA DE INVENTARIO'!$O$9,SUMIFS('LISTA DE INVENTARIO'!$K$22:$K4979,'LISTA DE INVENTARIO'!$C$22:$C4979,C156,'LISTA DE INVENTARIO'!$Q$22:$Q4979,'LISTA DE INVENTARIO'!$O$9)-SUMIFS($L$22:$L5251,$C$22:$C5251,C156),SUMIFS('LISTA DE INVENTARIO'!$K$22:$K4979,'LISTA DE INVENTARIO'!$C$22:$C4979,C156,'LISTA DE INVENTARIO'!$Q$22:$Q4979,'LISTA DE INVENTARIO'!$O$9)-SUMIFS($L$22:$L5251,$C$22:$C5251,C156)))</f>
        <v/>
      </c>
      <c r="N156" s="182" t="str">
        <f t="shared" si="5"/>
        <v/>
      </c>
      <c r="O156" s="190"/>
      <c r="P156" s="184" t="str">
        <f t="shared" si="4"/>
        <v/>
      </c>
      <c r="Q156" s="184" t="str">
        <f>IF(ISBLANK(C156),"",SUMIFS($P$22:$P5254,$C$22:$C5254,C156)-SUMIFS('LISTA DE INVENTARIO'!$N$22:$N4981,'LISTA DE INVENTARIO'!$C$22:$C4981,C156))</f>
        <v/>
      </c>
      <c r="R156" s="185"/>
      <c r="S156" s="188" t="str">
        <f ca="1"/>
        <v/>
      </c>
      <c r="T156" s="189" t="b">
        <v>0</v>
      </c>
      <c r="U156" s="211"/>
    </row>
    <row r="157" spans="1:21" ht="20.100000000000001" customHeight="1">
      <c r="A157" s="38"/>
      <c r="B157" s="149">
        <v>136</v>
      </c>
      <c r="C157" s="285"/>
      <c r="D157" s="285"/>
      <c r="E157" s="285"/>
      <c r="F157" s="285"/>
      <c r="G157" s="285"/>
      <c r="H157" s="285"/>
      <c r="I157" s="285"/>
      <c r="J157" s="181"/>
      <c r="K157" s="150"/>
      <c r="L157" s="150"/>
      <c r="M157" s="182" t="str">
        <f>IF(ISBLANK(C157),"",IF('LISTA DE INVENTARIO'!$Q$22:$Q4980='LISTA DE INVENTARIO'!$O$9,SUMIFS('LISTA DE INVENTARIO'!$K$22:$K4980,'LISTA DE INVENTARIO'!$C$22:$C4980,C157,'LISTA DE INVENTARIO'!$Q$22:$Q4980,'LISTA DE INVENTARIO'!$O$9)-SUMIFS($L$22:$L5252,$C$22:$C5252,C157),SUMIFS('LISTA DE INVENTARIO'!$K$22:$K4980,'LISTA DE INVENTARIO'!$C$22:$C4980,C157,'LISTA DE INVENTARIO'!$Q$22:$Q4980,'LISTA DE INVENTARIO'!$O$9)-SUMIFS($L$22:$L5252,$C$22:$C5252,C157)))</f>
        <v/>
      </c>
      <c r="N157" s="182" t="str">
        <f t="shared" si="5"/>
        <v/>
      </c>
      <c r="O157" s="190"/>
      <c r="P157" s="184" t="str">
        <f t="shared" si="4"/>
        <v/>
      </c>
      <c r="Q157" s="184" t="str">
        <f>IF(ISBLANK(C157),"",SUMIFS($P$22:$P5255,$C$22:$C5255,C157)-SUMIFS('LISTA DE INVENTARIO'!$N$22:$N4982,'LISTA DE INVENTARIO'!$C$22:$C4982,C157))</f>
        <v/>
      </c>
      <c r="R157" s="185"/>
      <c r="S157" s="188" t="str">
        <f ca="1"/>
        <v/>
      </c>
      <c r="T157" s="189" t="b">
        <v>0</v>
      </c>
      <c r="U157" s="211"/>
    </row>
    <row r="158" spans="1:21" ht="20.100000000000001" customHeight="1">
      <c r="A158" s="38"/>
      <c r="B158" s="149">
        <v>137</v>
      </c>
      <c r="C158" s="285"/>
      <c r="D158" s="285"/>
      <c r="E158" s="285"/>
      <c r="F158" s="285"/>
      <c r="G158" s="285"/>
      <c r="H158" s="285"/>
      <c r="I158" s="285"/>
      <c r="J158" s="181"/>
      <c r="K158" s="150"/>
      <c r="L158" s="150"/>
      <c r="M158" s="182" t="str">
        <f>IF(ISBLANK(C158),"",IF('LISTA DE INVENTARIO'!$Q$22:$Q4981='LISTA DE INVENTARIO'!$O$9,SUMIFS('LISTA DE INVENTARIO'!$K$22:$K4981,'LISTA DE INVENTARIO'!$C$22:$C4981,C158,'LISTA DE INVENTARIO'!$Q$22:$Q4981,'LISTA DE INVENTARIO'!$O$9)-SUMIFS($L$22:$L5253,$C$22:$C5253,C158),SUMIFS('LISTA DE INVENTARIO'!$K$22:$K4981,'LISTA DE INVENTARIO'!$C$22:$C4981,C158,'LISTA DE INVENTARIO'!$Q$22:$Q4981,'LISTA DE INVENTARIO'!$O$9)-SUMIFS($L$22:$L5253,$C$22:$C5253,C158)))</f>
        <v/>
      </c>
      <c r="N158" s="182" t="str">
        <f t="shared" si="5"/>
        <v/>
      </c>
      <c r="O158" s="190"/>
      <c r="P158" s="184" t="str">
        <f t="shared" si="4"/>
        <v/>
      </c>
      <c r="Q158" s="184" t="str">
        <f>IF(ISBLANK(C158),"",SUMIFS($P$22:$P5256,$C$22:$C5256,C158)-SUMIFS('LISTA DE INVENTARIO'!$N$22:$N4983,'LISTA DE INVENTARIO'!$C$22:$C4983,C158))</f>
        <v/>
      </c>
      <c r="R158" s="185"/>
      <c r="S158" s="188" t="str">
        <f ca="1"/>
        <v/>
      </c>
      <c r="T158" s="189" t="b">
        <v>0</v>
      </c>
      <c r="U158" s="211"/>
    </row>
    <row r="159" spans="1:21" ht="20.100000000000001" customHeight="1">
      <c r="A159" s="38"/>
      <c r="B159" s="149">
        <v>138</v>
      </c>
      <c r="C159" s="285"/>
      <c r="D159" s="285"/>
      <c r="E159" s="285"/>
      <c r="F159" s="285"/>
      <c r="G159" s="285"/>
      <c r="H159" s="285"/>
      <c r="I159" s="285"/>
      <c r="J159" s="181"/>
      <c r="K159" s="150"/>
      <c r="L159" s="150"/>
      <c r="M159" s="182" t="str">
        <f>IF(ISBLANK(C159),"",IF('LISTA DE INVENTARIO'!$Q$22:$Q4982='LISTA DE INVENTARIO'!$O$9,SUMIFS('LISTA DE INVENTARIO'!$K$22:$K4982,'LISTA DE INVENTARIO'!$C$22:$C4982,C159,'LISTA DE INVENTARIO'!$Q$22:$Q4982,'LISTA DE INVENTARIO'!$O$9)-SUMIFS($L$22:$L5254,$C$22:$C5254,C159),SUMIFS('LISTA DE INVENTARIO'!$K$22:$K4982,'LISTA DE INVENTARIO'!$C$22:$C4982,C159,'LISTA DE INVENTARIO'!$Q$22:$Q4982,'LISTA DE INVENTARIO'!$O$9)-SUMIFS($L$22:$L5254,$C$22:$C5254,C159)))</f>
        <v/>
      </c>
      <c r="N159" s="182" t="str">
        <f t="shared" si="5"/>
        <v/>
      </c>
      <c r="O159" s="190"/>
      <c r="P159" s="184" t="str">
        <f t="shared" si="4"/>
        <v/>
      </c>
      <c r="Q159" s="184" t="str">
        <f>IF(ISBLANK(C159),"",SUMIFS($P$22:$P5257,$C$22:$C5257,C159)-SUMIFS('LISTA DE INVENTARIO'!$N$22:$N4984,'LISTA DE INVENTARIO'!$C$22:$C4984,C159))</f>
        <v/>
      </c>
      <c r="R159" s="185"/>
      <c r="S159" s="188" t="str">
        <f ca="1"/>
        <v/>
      </c>
      <c r="T159" s="189" t="b">
        <v>0</v>
      </c>
      <c r="U159" s="211"/>
    </row>
    <row r="160" spans="1:21" ht="20.100000000000001" customHeight="1">
      <c r="A160" s="38"/>
      <c r="B160" s="149">
        <v>139</v>
      </c>
      <c r="C160" s="285"/>
      <c r="D160" s="285"/>
      <c r="E160" s="285"/>
      <c r="F160" s="285"/>
      <c r="G160" s="285"/>
      <c r="H160" s="285"/>
      <c r="I160" s="285"/>
      <c r="J160" s="181"/>
      <c r="K160" s="150"/>
      <c r="L160" s="150"/>
      <c r="M160" s="182" t="str">
        <f>IF(ISBLANK(C160),"",IF('LISTA DE INVENTARIO'!$Q$22:$Q4983='LISTA DE INVENTARIO'!$O$9,SUMIFS('LISTA DE INVENTARIO'!$K$22:$K4983,'LISTA DE INVENTARIO'!$C$22:$C4983,C160,'LISTA DE INVENTARIO'!$Q$22:$Q4983,'LISTA DE INVENTARIO'!$O$9)-SUMIFS($L$22:$L5255,$C$22:$C5255,C160),SUMIFS('LISTA DE INVENTARIO'!$K$22:$K4983,'LISTA DE INVENTARIO'!$C$22:$C4983,C160,'LISTA DE INVENTARIO'!$Q$22:$Q4983,'LISTA DE INVENTARIO'!$O$9)-SUMIFS($L$22:$L5255,$C$22:$C5255,C160)))</f>
        <v/>
      </c>
      <c r="N160" s="182" t="str">
        <f t="shared" si="5"/>
        <v/>
      </c>
      <c r="O160" s="190"/>
      <c r="P160" s="184" t="str">
        <f t="shared" si="4"/>
        <v/>
      </c>
      <c r="Q160" s="184" t="str">
        <f>IF(ISBLANK(C160),"",SUMIFS($P$22:$P5258,$C$22:$C5258,C160)-SUMIFS('LISTA DE INVENTARIO'!$N$22:$N4985,'LISTA DE INVENTARIO'!$C$22:$C4985,C160))</f>
        <v/>
      </c>
      <c r="R160" s="185"/>
      <c r="S160" s="188" t="str">
        <f ca="1"/>
        <v/>
      </c>
      <c r="T160" s="189" t="b">
        <v>0</v>
      </c>
      <c r="U160" s="211"/>
    </row>
    <row r="161" spans="1:21" ht="20.100000000000001" customHeight="1">
      <c r="A161" s="38"/>
      <c r="B161" s="149">
        <v>140</v>
      </c>
      <c r="C161" s="285"/>
      <c r="D161" s="285"/>
      <c r="E161" s="285"/>
      <c r="F161" s="285"/>
      <c r="G161" s="285"/>
      <c r="H161" s="285"/>
      <c r="I161" s="285"/>
      <c r="J161" s="181"/>
      <c r="K161" s="150"/>
      <c r="L161" s="150"/>
      <c r="M161" s="182" t="str">
        <f>IF(ISBLANK(C161),"",IF('LISTA DE INVENTARIO'!$Q$22:$Q4984='LISTA DE INVENTARIO'!$O$9,SUMIFS('LISTA DE INVENTARIO'!$K$22:$K4984,'LISTA DE INVENTARIO'!$C$22:$C4984,C161,'LISTA DE INVENTARIO'!$Q$22:$Q4984,'LISTA DE INVENTARIO'!$O$9)-SUMIFS($L$22:$L5256,$C$22:$C5256,C161),SUMIFS('LISTA DE INVENTARIO'!$K$22:$K4984,'LISTA DE INVENTARIO'!$C$22:$C4984,C161,'LISTA DE INVENTARIO'!$Q$22:$Q4984,'LISTA DE INVENTARIO'!$O$9)-SUMIFS($L$22:$L5256,$C$22:$C5256,C161)))</f>
        <v/>
      </c>
      <c r="N161" s="182" t="str">
        <f t="shared" si="5"/>
        <v/>
      </c>
      <c r="O161" s="190"/>
      <c r="P161" s="184" t="str">
        <f t="shared" si="4"/>
        <v/>
      </c>
      <c r="Q161" s="184" t="str">
        <f>IF(ISBLANK(C161),"",SUMIFS($P$22:$P5259,$C$22:$C5259,C161)-SUMIFS('LISTA DE INVENTARIO'!$N$22:$N4986,'LISTA DE INVENTARIO'!$C$22:$C4986,C161))</f>
        <v/>
      </c>
      <c r="R161" s="185"/>
      <c r="S161" s="188" t="str">
        <f ca="1"/>
        <v/>
      </c>
      <c r="T161" s="189" t="b">
        <v>0</v>
      </c>
      <c r="U161" s="211"/>
    </row>
    <row r="162" spans="1:21" ht="20.100000000000001" customHeight="1">
      <c r="A162" s="38"/>
      <c r="B162" s="149">
        <v>141</v>
      </c>
      <c r="C162" s="285"/>
      <c r="D162" s="285"/>
      <c r="E162" s="285"/>
      <c r="F162" s="285"/>
      <c r="G162" s="285"/>
      <c r="H162" s="285"/>
      <c r="I162" s="285"/>
      <c r="J162" s="181"/>
      <c r="K162" s="150"/>
      <c r="L162" s="150"/>
      <c r="M162" s="182" t="str">
        <f>IF(ISBLANK(C162),"",IF('LISTA DE INVENTARIO'!$Q$22:$Q4985='LISTA DE INVENTARIO'!$O$9,SUMIFS('LISTA DE INVENTARIO'!$K$22:$K4985,'LISTA DE INVENTARIO'!$C$22:$C4985,C162,'LISTA DE INVENTARIO'!$Q$22:$Q4985,'LISTA DE INVENTARIO'!$O$9)-SUMIFS($L$22:$L5257,$C$22:$C5257,C162),SUMIFS('LISTA DE INVENTARIO'!$K$22:$K4985,'LISTA DE INVENTARIO'!$C$22:$C4985,C162,'LISTA DE INVENTARIO'!$Q$22:$Q4985,'LISTA DE INVENTARIO'!$O$9)-SUMIFS($L$22:$L5257,$C$22:$C5257,C162)))</f>
        <v/>
      </c>
      <c r="N162" s="182" t="str">
        <f t="shared" si="5"/>
        <v/>
      </c>
      <c r="O162" s="190"/>
      <c r="P162" s="184" t="str">
        <f t="shared" si="4"/>
        <v/>
      </c>
      <c r="Q162" s="184" t="str">
        <f>IF(ISBLANK(C162),"",SUMIFS($P$22:$P5260,$C$22:$C5260,C162)-SUMIFS('LISTA DE INVENTARIO'!$N$22:$N4987,'LISTA DE INVENTARIO'!$C$22:$C4987,C162))</f>
        <v/>
      </c>
      <c r="R162" s="185"/>
      <c r="S162" s="188" t="str">
        <f ca="1"/>
        <v/>
      </c>
      <c r="T162" s="189" t="b">
        <v>0</v>
      </c>
      <c r="U162" s="211"/>
    </row>
    <row r="163" spans="1:21" ht="20.100000000000001" customHeight="1">
      <c r="A163" s="38"/>
      <c r="B163" s="149">
        <v>142</v>
      </c>
      <c r="C163" s="285"/>
      <c r="D163" s="285"/>
      <c r="E163" s="285"/>
      <c r="F163" s="285"/>
      <c r="G163" s="285"/>
      <c r="H163" s="285"/>
      <c r="I163" s="285"/>
      <c r="J163" s="181"/>
      <c r="K163" s="150"/>
      <c r="L163" s="150"/>
      <c r="M163" s="182" t="str">
        <f>IF(ISBLANK(C163),"",IF('LISTA DE INVENTARIO'!$Q$22:$Q4986='LISTA DE INVENTARIO'!$O$9,SUMIFS('LISTA DE INVENTARIO'!$K$22:$K4986,'LISTA DE INVENTARIO'!$C$22:$C4986,C163,'LISTA DE INVENTARIO'!$Q$22:$Q4986,'LISTA DE INVENTARIO'!$O$9)-SUMIFS($L$22:$L5258,$C$22:$C5258,C163),SUMIFS('LISTA DE INVENTARIO'!$K$22:$K4986,'LISTA DE INVENTARIO'!$C$22:$C4986,C163,'LISTA DE INVENTARIO'!$Q$22:$Q4986,'LISTA DE INVENTARIO'!$O$9)-SUMIFS($L$22:$L5258,$C$22:$C5258,C163)))</f>
        <v/>
      </c>
      <c r="N163" s="182" t="str">
        <f t="shared" si="5"/>
        <v/>
      </c>
      <c r="O163" s="190"/>
      <c r="P163" s="184" t="str">
        <f t="shared" ref="P163:P226" si="6">IF(ISBLANK(C163),"",L163*O163)</f>
        <v/>
      </c>
      <c r="Q163" s="184" t="str">
        <f>IF(ISBLANK(C163),"",SUMIFS($P$22:$P5261,$C$22:$C5261,C163)-SUMIFS('LISTA DE INVENTARIO'!$N$22:$N4988,'LISTA DE INVENTARIO'!$C$22:$C4988,C163))</f>
        <v/>
      </c>
      <c r="R163" s="185"/>
      <c r="S163" s="188" t="str">
        <f ca="1"/>
        <v/>
      </c>
      <c r="T163" s="189" t="b">
        <v>0</v>
      </c>
      <c r="U163" s="211"/>
    </row>
    <row r="164" spans="1:21" ht="20.100000000000001" customHeight="1">
      <c r="A164" s="38"/>
      <c r="B164" s="149">
        <v>143</v>
      </c>
      <c r="C164" s="285"/>
      <c r="D164" s="285"/>
      <c r="E164" s="285"/>
      <c r="F164" s="285"/>
      <c r="G164" s="285"/>
      <c r="H164" s="285"/>
      <c r="I164" s="285"/>
      <c r="J164" s="181"/>
      <c r="K164" s="150"/>
      <c r="L164" s="150"/>
      <c r="M164" s="182" t="str">
        <f>IF(ISBLANK(C164),"",IF('LISTA DE INVENTARIO'!$Q$22:$Q4987='LISTA DE INVENTARIO'!$O$9,SUMIFS('LISTA DE INVENTARIO'!$K$22:$K4987,'LISTA DE INVENTARIO'!$C$22:$C4987,C164,'LISTA DE INVENTARIO'!$Q$22:$Q4987,'LISTA DE INVENTARIO'!$O$9)-SUMIFS($L$22:$L5259,$C$22:$C5259,C164),SUMIFS('LISTA DE INVENTARIO'!$K$22:$K4987,'LISTA DE INVENTARIO'!$C$22:$C4987,C164,'LISTA DE INVENTARIO'!$Q$22:$Q4987,'LISTA DE INVENTARIO'!$O$9)-SUMIFS($L$22:$L5259,$C$22:$C5259,C164)))</f>
        <v/>
      </c>
      <c r="N164" s="182" t="str">
        <f t="shared" si="5"/>
        <v/>
      </c>
      <c r="O164" s="190"/>
      <c r="P164" s="184" t="str">
        <f t="shared" si="6"/>
        <v/>
      </c>
      <c r="Q164" s="184" t="str">
        <f>IF(ISBLANK(C164),"",SUMIFS($P$22:$P5262,$C$22:$C5262,C164)-SUMIFS('LISTA DE INVENTARIO'!$N$22:$N4989,'LISTA DE INVENTARIO'!$C$22:$C4989,C164))</f>
        <v/>
      </c>
      <c r="R164" s="185"/>
      <c r="S164" s="188" t="str">
        <f ca="1"/>
        <v/>
      </c>
      <c r="T164" s="189" t="b">
        <v>0</v>
      </c>
      <c r="U164" s="211"/>
    </row>
    <row r="165" spans="1:21" ht="20.100000000000001" customHeight="1">
      <c r="A165" s="38"/>
      <c r="B165" s="149">
        <v>144</v>
      </c>
      <c r="C165" s="285"/>
      <c r="D165" s="285"/>
      <c r="E165" s="285"/>
      <c r="F165" s="285"/>
      <c r="G165" s="285"/>
      <c r="H165" s="285"/>
      <c r="I165" s="285"/>
      <c r="J165" s="181"/>
      <c r="K165" s="150"/>
      <c r="L165" s="150"/>
      <c r="M165" s="182" t="str">
        <f>IF(ISBLANK(C165),"",IF('LISTA DE INVENTARIO'!$Q$22:$Q4988='LISTA DE INVENTARIO'!$O$9,SUMIFS('LISTA DE INVENTARIO'!$K$22:$K4988,'LISTA DE INVENTARIO'!$C$22:$C4988,C165,'LISTA DE INVENTARIO'!$Q$22:$Q4988,'LISTA DE INVENTARIO'!$O$9)-SUMIFS($L$22:$L5260,$C$22:$C5260,C165),SUMIFS('LISTA DE INVENTARIO'!$K$22:$K4988,'LISTA DE INVENTARIO'!$C$22:$C4988,C165,'LISTA DE INVENTARIO'!$Q$22:$Q4988,'LISTA DE INVENTARIO'!$O$9)-SUMIFS($L$22:$L5260,$C$22:$C5260,C165)))</f>
        <v/>
      </c>
      <c r="N165" s="182" t="str">
        <f t="shared" si="5"/>
        <v/>
      </c>
      <c r="O165" s="190"/>
      <c r="P165" s="184" t="str">
        <f t="shared" si="6"/>
        <v/>
      </c>
      <c r="Q165" s="184" t="str">
        <f>IF(ISBLANK(C165),"",SUMIFS($P$22:$P5263,$C$22:$C5263,C165)-SUMIFS('LISTA DE INVENTARIO'!$N$22:$N4990,'LISTA DE INVENTARIO'!$C$22:$C4990,C165))</f>
        <v/>
      </c>
      <c r="R165" s="185"/>
      <c r="S165" s="188" t="str">
        <f ca="1"/>
        <v/>
      </c>
      <c r="T165" s="189" t="b">
        <v>0</v>
      </c>
      <c r="U165" s="211"/>
    </row>
    <row r="166" spans="1:21" ht="20.100000000000001" customHeight="1">
      <c r="A166" s="38"/>
      <c r="B166" s="149">
        <v>145</v>
      </c>
      <c r="C166" s="285"/>
      <c r="D166" s="285"/>
      <c r="E166" s="285"/>
      <c r="F166" s="285"/>
      <c r="G166" s="285"/>
      <c r="H166" s="285"/>
      <c r="I166" s="285"/>
      <c r="J166" s="181"/>
      <c r="K166" s="150"/>
      <c r="L166" s="150"/>
      <c r="M166" s="182" t="str">
        <f>IF(ISBLANK(C166),"",IF('LISTA DE INVENTARIO'!$Q$22:$Q4989='LISTA DE INVENTARIO'!$O$9,SUMIFS('LISTA DE INVENTARIO'!$K$22:$K4989,'LISTA DE INVENTARIO'!$C$22:$C4989,C166,'LISTA DE INVENTARIO'!$Q$22:$Q4989,'LISTA DE INVENTARIO'!$O$9)-SUMIFS($L$22:$L5261,$C$22:$C5261,C166),SUMIFS('LISTA DE INVENTARIO'!$K$22:$K4989,'LISTA DE INVENTARIO'!$C$22:$C4989,C166,'LISTA DE INVENTARIO'!$Q$22:$Q4989,'LISTA DE INVENTARIO'!$O$9)-SUMIFS($L$22:$L5261,$C$22:$C5261,C166)))</f>
        <v/>
      </c>
      <c r="N166" s="182" t="str">
        <f t="shared" si="5"/>
        <v/>
      </c>
      <c r="O166" s="190"/>
      <c r="P166" s="184" t="str">
        <f t="shared" si="6"/>
        <v/>
      </c>
      <c r="Q166" s="184" t="str">
        <f>IF(ISBLANK(C166),"",SUMIFS($P$22:$P5264,$C$22:$C5264,C166)-SUMIFS('LISTA DE INVENTARIO'!$N$22:$N4991,'LISTA DE INVENTARIO'!$C$22:$C4991,C166))</f>
        <v/>
      </c>
      <c r="R166" s="185"/>
      <c r="S166" s="188" t="str">
        <f ca="1"/>
        <v/>
      </c>
      <c r="T166" s="189" t="b">
        <v>0</v>
      </c>
      <c r="U166" s="211"/>
    </row>
    <row r="167" spans="1:21" ht="20.100000000000001" customHeight="1">
      <c r="A167" s="38"/>
      <c r="B167" s="149">
        <v>146</v>
      </c>
      <c r="C167" s="285"/>
      <c r="D167" s="285"/>
      <c r="E167" s="285"/>
      <c r="F167" s="285"/>
      <c r="G167" s="285"/>
      <c r="H167" s="285"/>
      <c r="I167" s="285"/>
      <c r="J167" s="181"/>
      <c r="K167" s="150"/>
      <c r="L167" s="150"/>
      <c r="M167" s="182" t="str">
        <f>IF(ISBLANK(C167),"",IF('LISTA DE INVENTARIO'!$Q$22:$Q4990='LISTA DE INVENTARIO'!$O$9,SUMIFS('LISTA DE INVENTARIO'!$K$22:$K4990,'LISTA DE INVENTARIO'!$C$22:$C4990,C167,'LISTA DE INVENTARIO'!$Q$22:$Q4990,'LISTA DE INVENTARIO'!$O$9)-SUMIFS($L$22:$L5262,$C$22:$C5262,C167),SUMIFS('LISTA DE INVENTARIO'!$K$22:$K4990,'LISTA DE INVENTARIO'!$C$22:$C4990,C167,'LISTA DE INVENTARIO'!$Q$22:$Q4990,'LISTA DE INVENTARIO'!$O$9)-SUMIFS($L$22:$L5262,$C$22:$C5262,C167)))</f>
        <v/>
      </c>
      <c r="N167" s="182" t="str">
        <f t="shared" si="5"/>
        <v/>
      </c>
      <c r="O167" s="190"/>
      <c r="P167" s="184" t="str">
        <f t="shared" si="6"/>
        <v/>
      </c>
      <c r="Q167" s="184" t="str">
        <f>IF(ISBLANK(C167),"",SUMIFS($P$22:$P5265,$C$22:$C5265,C167)-SUMIFS('LISTA DE INVENTARIO'!$N$22:$N4992,'LISTA DE INVENTARIO'!$C$22:$C4992,C167))</f>
        <v/>
      </c>
      <c r="R167" s="185"/>
      <c r="S167" s="188" t="str">
        <f ca="1"/>
        <v/>
      </c>
      <c r="T167" s="189" t="b">
        <v>0</v>
      </c>
      <c r="U167" s="211"/>
    </row>
    <row r="168" spans="1:21" ht="20.100000000000001" customHeight="1">
      <c r="A168" s="38"/>
      <c r="B168" s="149">
        <v>147</v>
      </c>
      <c r="C168" s="285"/>
      <c r="D168" s="285"/>
      <c r="E168" s="285"/>
      <c r="F168" s="285"/>
      <c r="G168" s="285"/>
      <c r="H168" s="285"/>
      <c r="I168" s="285"/>
      <c r="J168" s="181"/>
      <c r="K168" s="150"/>
      <c r="L168" s="150"/>
      <c r="M168" s="182" t="str">
        <f>IF(ISBLANK(C168),"",IF('LISTA DE INVENTARIO'!$Q$22:$Q4991='LISTA DE INVENTARIO'!$O$9,SUMIFS('LISTA DE INVENTARIO'!$K$22:$K4991,'LISTA DE INVENTARIO'!$C$22:$C4991,C168,'LISTA DE INVENTARIO'!$Q$22:$Q4991,'LISTA DE INVENTARIO'!$O$9)-SUMIFS($L$22:$L5263,$C$22:$C5263,C168),SUMIFS('LISTA DE INVENTARIO'!$K$22:$K4991,'LISTA DE INVENTARIO'!$C$22:$C4991,C168,'LISTA DE INVENTARIO'!$Q$22:$Q4991,'LISTA DE INVENTARIO'!$O$9)-SUMIFS($L$22:$L5263,$C$22:$C5263,C168)))</f>
        <v/>
      </c>
      <c r="N168" s="182" t="str">
        <f t="shared" si="5"/>
        <v/>
      </c>
      <c r="O168" s="190"/>
      <c r="P168" s="184" t="str">
        <f t="shared" si="6"/>
        <v/>
      </c>
      <c r="Q168" s="184" t="str">
        <f>IF(ISBLANK(C168),"",SUMIFS($P$22:$P5266,$C$22:$C5266,C168)-SUMIFS('LISTA DE INVENTARIO'!$N$22:$N4993,'LISTA DE INVENTARIO'!$C$22:$C4993,C168))</f>
        <v/>
      </c>
      <c r="R168" s="185"/>
      <c r="S168" s="188" t="str">
        <f ca="1"/>
        <v/>
      </c>
      <c r="T168" s="189" t="b">
        <v>0</v>
      </c>
      <c r="U168" s="211"/>
    </row>
    <row r="169" spans="1:21" ht="20.100000000000001" customHeight="1">
      <c r="A169" s="38"/>
      <c r="B169" s="149">
        <v>148</v>
      </c>
      <c r="C169" s="285"/>
      <c r="D169" s="285"/>
      <c r="E169" s="285"/>
      <c r="F169" s="285"/>
      <c r="G169" s="285"/>
      <c r="H169" s="285"/>
      <c r="I169" s="285"/>
      <c r="J169" s="181"/>
      <c r="K169" s="150"/>
      <c r="L169" s="150"/>
      <c r="M169" s="182" t="str">
        <f>IF(ISBLANK(C169),"",IF('LISTA DE INVENTARIO'!$Q$22:$Q4992='LISTA DE INVENTARIO'!$O$9,SUMIFS('LISTA DE INVENTARIO'!$K$22:$K4992,'LISTA DE INVENTARIO'!$C$22:$C4992,C169,'LISTA DE INVENTARIO'!$Q$22:$Q4992,'LISTA DE INVENTARIO'!$O$9)-SUMIFS($L$22:$L5264,$C$22:$C5264,C169),SUMIFS('LISTA DE INVENTARIO'!$K$22:$K4992,'LISTA DE INVENTARIO'!$C$22:$C4992,C169,'LISTA DE INVENTARIO'!$Q$22:$Q4992,'LISTA DE INVENTARIO'!$O$9)-SUMIFS($L$22:$L5264,$C$22:$C5264,C169)))</f>
        <v/>
      </c>
      <c r="N169" s="182" t="str">
        <f t="shared" si="5"/>
        <v/>
      </c>
      <c r="O169" s="190"/>
      <c r="P169" s="184" t="str">
        <f t="shared" si="6"/>
        <v/>
      </c>
      <c r="Q169" s="184" t="str">
        <f>IF(ISBLANK(C169),"",SUMIFS($P$22:$P5267,$C$22:$C5267,C169)-SUMIFS('LISTA DE INVENTARIO'!$N$22:$N4994,'LISTA DE INVENTARIO'!$C$22:$C4994,C169))</f>
        <v/>
      </c>
      <c r="R169" s="185"/>
      <c r="S169" s="188" t="str">
        <f ca="1"/>
        <v/>
      </c>
      <c r="T169" s="189" t="b">
        <v>0</v>
      </c>
      <c r="U169" s="211"/>
    </row>
    <row r="170" spans="1:21" ht="20.100000000000001" customHeight="1">
      <c r="A170" s="38"/>
      <c r="B170" s="149">
        <v>149</v>
      </c>
      <c r="C170" s="285"/>
      <c r="D170" s="285"/>
      <c r="E170" s="285"/>
      <c r="F170" s="285"/>
      <c r="G170" s="285"/>
      <c r="H170" s="285"/>
      <c r="I170" s="285"/>
      <c r="J170" s="181"/>
      <c r="K170" s="150"/>
      <c r="L170" s="150"/>
      <c r="M170" s="182" t="str">
        <f>IF(ISBLANK(C170),"",IF('LISTA DE INVENTARIO'!$Q$22:$Q4993='LISTA DE INVENTARIO'!$O$9,SUMIFS('LISTA DE INVENTARIO'!$K$22:$K4993,'LISTA DE INVENTARIO'!$C$22:$C4993,C170,'LISTA DE INVENTARIO'!$Q$22:$Q4993,'LISTA DE INVENTARIO'!$O$9)-SUMIFS($L$22:$L5265,$C$22:$C5265,C170),SUMIFS('LISTA DE INVENTARIO'!$K$22:$K4993,'LISTA DE INVENTARIO'!$C$22:$C4993,C170,'LISTA DE INVENTARIO'!$Q$22:$Q4993,'LISTA DE INVENTARIO'!$O$9)-SUMIFS($L$22:$L5265,$C$22:$C5265,C170)))</f>
        <v/>
      </c>
      <c r="N170" s="182" t="str">
        <f t="shared" si="5"/>
        <v/>
      </c>
      <c r="O170" s="190"/>
      <c r="P170" s="184" t="str">
        <f t="shared" si="6"/>
        <v/>
      </c>
      <c r="Q170" s="184" t="str">
        <f>IF(ISBLANK(C170),"",SUMIFS($P$22:$P5268,$C$22:$C5268,C170)-SUMIFS('LISTA DE INVENTARIO'!$N$22:$N4995,'LISTA DE INVENTARIO'!$C$22:$C4995,C170))</f>
        <v/>
      </c>
      <c r="R170" s="185"/>
      <c r="S170" s="188" t="str">
        <f ca="1"/>
        <v/>
      </c>
      <c r="T170" s="189" t="b">
        <v>0</v>
      </c>
      <c r="U170" s="211"/>
    </row>
    <row r="171" spans="1:21" ht="20.100000000000001" customHeight="1">
      <c r="A171" s="38"/>
      <c r="B171" s="149">
        <v>150</v>
      </c>
      <c r="C171" s="285"/>
      <c r="D171" s="285"/>
      <c r="E171" s="285"/>
      <c r="F171" s="285"/>
      <c r="G171" s="285"/>
      <c r="H171" s="285"/>
      <c r="I171" s="285"/>
      <c r="J171" s="181"/>
      <c r="K171" s="150"/>
      <c r="L171" s="150"/>
      <c r="M171" s="182" t="str">
        <f>IF(ISBLANK(C171),"",IF('LISTA DE INVENTARIO'!$Q$22:$Q4994='LISTA DE INVENTARIO'!$O$9,SUMIFS('LISTA DE INVENTARIO'!$K$22:$K4994,'LISTA DE INVENTARIO'!$C$22:$C4994,C171,'LISTA DE INVENTARIO'!$Q$22:$Q4994,'LISTA DE INVENTARIO'!$O$9)-SUMIFS($L$22:$L5266,$C$22:$C5266,C171),SUMIFS('LISTA DE INVENTARIO'!$K$22:$K4994,'LISTA DE INVENTARIO'!$C$22:$C4994,C171,'LISTA DE INVENTARIO'!$Q$22:$Q4994,'LISTA DE INVENTARIO'!$O$9)-SUMIFS($L$22:$L5266,$C$22:$C5266,C171)))</f>
        <v/>
      </c>
      <c r="N171" s="182" t="str">
        <f t="shared" si="5"/>
        <v/>
      </c>
      <c r="O171" s="190"/>
      <c r="P171" s="184" t="str">
        <f t="shared" si="6"/>
        <v/>
      </c>
      <c r="Q171" s="184" t="str">
        <f>IF(ISBLANK(C171),"",SUMIFS($P$22:$P5269,$C$22:$C5269,C171)-SUMIFS('LISTA DE INVENTARIO'!$N$22:$N4996,'LISTA DE INVENTARIO'!$C$22:$C4996,C171))</f>
        <v/>
      </c>
      <c r="R171" s="185"/>
      <c r="S171" s="188" t="str">
        <f ca="1"/>
        <v/>
      </c>
      <c r="T171" s="189" t="b">
        <v>0</v>
      </c>
      <c r="U171" s="211"/>
    </row>
    <row r="172" spans="1:21" ht="20.100000000000001" customHeight="1">
      <c r="A172" s="38"/>
      <c r="B172" s="149">
        <v>151</v>
      </c>
      <c r="C172" s="285"/>
      <c r="D172" s="285"/>
      <c r="E172" s="285"/>
      <c r="F172" s="285"/>
      <c r="G172" s="285"/>
      <c r="H172" s="285"/>
      <c r="I172" s="285"/>
      <c r="J172" s="181"/>
      <c r="K172" s="150"/>
      <c r="L172" s="150"/>
      <c r="M172" s="182" t="str">
        <f>IF(ISBLANK(C172),"",IF('LISTA DE INVENTARIO'!$Q$22:$Q4995='LISTA DE INVENTARIO'!$O$9,SUMIFS('LISTA DE INVENTARIO'!$K$22:$K4995,'LISTA DE INVENTARIO'!$C$22:$C4995,C172,'LISTA DE INVENTARIO'!$Q$22:$Q4995,'LISTA DE INVENTARIO'!$O$9)-SUMIFS($L$22:$L5267,$C$22:$C5267,C172),SUMIFS('LISTA DE INVENTARIO'!$K$22:$K4995,'LISTA DE INVENTARIO'!$C$22:$C4995,C172,'LISTA DE INVENTARIO'!$Q$22:$Q4995,'LISTA DE INVENTARIO'!$O$9)-SUMIFS($L$22:$L5267,$C$22:$C5267,C172)))</f>
        <v/>
      </c>
      <c r="N172" s="182" t="str">
        <f t="shared" si="5"/>
        <v/>
      </c>
      <c r="O172" s="190"/>
      <c r="P172" s="184" t="str">
        <f t="shared" si="6"/>
        <v/>
      </c>
      <c r="Q172" s="184" t="str">
        <f>IF(ISBLANK(C172),"",SUMIFS($P$22:$P5270,$C$22:$C5270,C172)-SUMIFS('LISTA DE INVENTARIO'!$N$22:$N4997,'LISTA DE INVENTARIO'!$C$22:$C4997,C172))</f>
        <v/>
      </c>
      <c r="R172" s="185"/>
      <c r="S172" s="188" t="str">
        <f ca="1"/>
        <v/>
      </c>
      <c r="T172" s="189" t="b">
        <v>0</v>
      </c>
      <c r="U172" s="211"/>
    </row>
    <row r="173" spans="1:21" ht="20.100000000000001" customHeight="1">
      <c r="A173" s="38"/>
      <c r="B173" s="149">
        <v>152</v>
      </c>
      <c r="C173" s="285"/>
      <c r="D173" s="285"/>
      <c r="E173" s="285"/>
      <c r="F173" s="285"/>
      <c r="G173" s="285"/>
      <c r="H173" s="285"/>
      <c r="I173" s="285"/>
      <c r="J173" s="181"/>
      <c r="K173" s="150"/>
      <c r="L173" s="150"/>
      <c r="M173" s="182" t="str">
        <f>IF(ISBLANK(C173),"",IF('LISTA DE INVENTARIO'!$Q$22:$Q4996='LISTA DE INVENTARIO'!$O$9,SUMIFS('LISTA DE INVENTARIO'!$K$22:$K4996,'LISTA DE INVENTARIO'!$C$22:$C4996,C173,'LISTA DE INVENTARIO'!$Q$22:$Q4996,'LISTA DE INVENTARIO'!$O$9)-SUMIFS($L$22:$L5268,$C$22:$C5268,C173),SUMIFS('LISTA DE INVENTARIO'!$K$22:$K4996,'LISTA DE INVENTARIO'!$C$22:$C4996,C173,'LISTA DE INVENTARIO'!$Q$22:$Q4996,'LISTA DE INVENTARIO'!$O$9)-SUMIFS($L$22:$L5268,$C$22:$C5268,C173)))</f>
        <v/>
      </c>
      <c r="N173" s="182" t="str">
        <f t="shared" si="5"/>
        <v/>
      </c>
      <c r="O173" s="190"/>
      <c r="P173" s="184" t="str">
        <f t="shared" si="6"/>
        <v/>
      </c>
      <c r="Q173" s="184" t="str">
        <f>IF(ISBLANK(C173),"",SUMIFS($P$22:$P5271,$C$22:$C5271,C173)-SUMIFS('LISTA DE INVENTARIO'!$N$22:$N4998,'LISTA DE INVENTARIO'!$C$22:$C4998,C173))</f>
        <v/>
      </c>
      <c r="R173" s="185"/>
      <c r="S173" s="188" t="str">
        <f ca="1"/>
        <v/>
      </c>
      <c r="T173" s="189" t="b">
        <v>0</v>
      </c>
      <c r="U173" s="211"/>
    </row>
    <row r="174" spans="1:21" ht="20.100000000000001" customHeight="1">
      <c r="A174" s="38"/>
      <c r="B174" s="149">
        <v>153</v>
      </c>
      <c r="C174" s="285"/>
      <c r="D174" s="285"/>
      <c r="E174" s="285"/>
      <c r="F174" s="285"/>
      <c r="G174" s="285"/>
      <c r="H174" s="285"/>
      <c r="I174" s="285"/>
      <c r="J174" s="181"/>
      <c r="K174" s="150"/>
      <c r="L174" s="150"/>
      <c r="M174" s="182" t="str">
        <f>IF(ISBLANK(C174),"",IF('LISTA DE INVENTARIO'!$Q$22:$Q4997='LISTA DE INVENTARIO'!$O$9,SUMIFS('LISTA DE INVENTARIO'!$K$22:$K4997,'LISTA DE INVENTARIO'!$C$22:$C4997,C174,'LISTA DE INVENTARIO'!$Q$22:$Q4997,'LISTA DE INVENTARIO'!$O$9)-SUMIFS($L$22:$L5269,$C$22:$C5269,C174),SUMIFS('LISTA DE INVENTARIO'!$K$22:$K4997,'LISTA DE INVENTARIO'!$C$22:$C4997,C174,'LISTA DE INVENTARIO'!$Q$22:$Q4997,'LISTA DE INVENTARIO'!$O$9)-SUMIFS($L$22:$L5269,$C$22:$C5269,C174)))</f>
        <v/>
      </c>
      <c r="N174" s="182" t="str">
        <f t="shared" si="5"/>
        <v/>
      </c>
      <c r="O174" s="190"/>
      <c r="P174" s="184" t="str">
        <f t="shared" si="6"/>
        <v/>
      </c>
      <c r="Q174" s="184" t="str">
        <f>IF(ISBLANK(C174),"",SUMIFS($P$22:$P5272,$C$22:$C5272,C174)-SUMIFS('LISTA DE INVENTARIO'!$N$22:$N4999,'LISTA DE INVENTARIO'!$C$22:$C4999,C174))</f>
        <v/>
      </c>
      <c r="R174" s="185"/>
      <c r="S174" s="188" t="str">
        <f ca="1"/>
        <v/>
      </c>
      <c r="T174" s="189" t="b">
        <v>0</v>
      </c>
      <c r="U174" s="211"/>
    </row>
    <row r="175" spans="1:21" ht="20.100000000000001" customHeight="1">
      <c r="A175" s="38"/>
      <c r="B175" s="149">
        <v>154</v>
      </c>
      <c r="C175" s="285"/>
      <c r="D175" s="285"/>
      <c r="E175" s="285"/>
      <c r="F175" s="285"/>
      <c r="G175" s="285"/>
      <c r="H175" s="285"/>
      <c r="I175" s="285"/>
      <c r="J175" s="181"/>
      <c r="K175" s="150"/>
      <c r="L175" s="150"/>
      <c r="M175" s="182" t="str">
        <f>IF(ISBLANK(C175),"",IF('LISTA DE INVENTARIO'!$Q$22:$Q4998='LISTA DE INVENTARIO'!$O$9,SUMIFS('LISTA DE INVENTARIO'!$K$22:$K4998,'LISTA DE INVENTARIO'!$C$22:$C4998,C175,'LISTA DE INVENTARIO'!$Q$22:$Q4998,'LISTA DE INVENTARIO'!$O$9)-SUMIFS($L$22:$L5270,$C$22:$C5270,C175),SUMIFS('LISTA DE INVENTARIO'!$K$22:$K4998,'LISTA DE INVENTARIO'!$C$22:$C4998,C175,'LISTA DE INVENTARIO'!$Q$22:$Q4998,'LISTA DE INVENTARIO'!$O$9)-SUMIFS($L$22:$L5270,$C$22:$C5270,C175)))</f>
        <v/>
      </c>
      <c r="N175" s="182" t="str">
        <f t="shared" si="5"/>
        <v/>
      </c>
      <c r="O175" s="190"/>
      <c r="P175" s="184" t="str">
        <f t="shared" si="6"/>
        <v/>
      </c>
      <c r="Q175" s="184" t="str">
        <f>IF(ISBLANK(C175),"",SUMIFS($P$22:$P5273,$C$22:$C5273,C175)-SUMIFS('LISTA DE INVENTARIO'!$N$22:$N5000,'LISTA DE INVENTARIO'!$C$22:$C5000,C175))</f>
        <v/>
      </c>
      <c r="R175" s="185"/>
      <c r="S175" s="188" t="str">
        <f ca="1"/>
        <v/>
      </c>
      <c r="T175" s="189" t="b">
        <v>0</v>
      </c>
      <c r="U175" s="211"/>
    </row>
    <row r="176" spans="1:21" ht="20.100000000000001" customHeight="1">
      <c r="A176" s="38"/>
      <c r="B176" s="149">
        <v>155</v>
      </c>
      <c r="C176" s="285"/>
      <c r="D176" s="285"/>
      <c r="E176" s="285"/>
      <c r="F176" s="285"/>
      <c r="G176" s="285"/>
      <c r="H176" s="285"/>
      <c r="I176" s="285"/>
      <c r="J176" s="181"/>
      <c r="K176" s="150"/>
      <c r="L176" s="150"/>
      <c r="M176" s="182" t="str">
        <f>IF(ISBLANK(C176),"",IF('LISTA DE INVENTARIO'!$Q$22:$Q4999='LISTA DE INVENTARIO'!$O$9,SUMIFS('LISTA DE INVENTARIO'!$K$22:$K4999,'LISTA DE INVENTARIO'!$C$22:$C4999,C176,'LISTA DE INVENTARIO'!$Q$22:$Q4999,'LISTA DE INVENTARIO'!$O$9)-SUMIFS($L$22:$L5271,$C$22:$C5271,C176),SUMIFS('LISTA DE INVENTARIO'!$K$22:$K4999,'LISTA DE INVENTARIO'!$C$22:$C4999,C176,'LISTA DE INVENTARIO'!$Q$22:$Q4999,'LISTA DE INVENTARIO'!$O$9)-SUMIFS($L$22:$L5271,$C$22:$C5271,C176)))</f>
        <v/>
      </c>
      <c r="N176" s="182" t="str">
        <f t="shared" si="5"/>
        <v/>
      </c>
      <c r="O176" s="190"/>
      <c r="P176" s="184" t="str">
        <f t="shared" si="6"/>
        <v/>
      </c>
      <c r="Q176" s="184" t="str">
        <f>IF(ISBLANK(C176),"",SUMIFS($P$22:$P5274,$C$22:$C5274,C176)-SUMIFS('LISTA DE INVENTARIO'!$N$22:$N5001,'LISTA DE INVENTARIO'!$C$22:$C5001,C176))</f>
        <v/>
      </c>
      <c r="R176" s="185"/>
      <c r="S176" s="188" t="str">
        <f ca="1"/>
        <v/>
      </c>
      <c r="T176" s="189" t="b">
        <v>0</v>
      </c>
      <c r="U176" s="211"/>
    </row>
    <row r="177" spans="1:21" ht="20.100000000000001" customHeight="1">
      <c r="A177" s="38"/>
      <c r="B177" s="149">
        <v>156</v>
      </c>
      <c r="C177" s="285"/>
      <c r="D177" s="285"/>
      <c r="E177" s="285"/>
      <c r="F177" s="285"/>
      <c r="G177" s="285"/>
      <c r="H177" s="285"/>
      <c r="I177" s="285"/>
      <c r="J177" s="181"/>
      <c r="K177" s="150"/>
      <c r="L177" s="150"/>
      <c r="M177" s="182" t="str">
        <f>IF(ISBLANK(C177),"",IF('LISTA DE INVENTARIO'!$Q$22:$Q5000='LISTA DE INVENTARIO'!$O$9,SUMIFS('LISTA DE INVENTARIO'!$K$22:$K5000,'LISTA DE INVENTARIO'!$C$22:$C5000,C177,'LISTA DE INVENTARIO'!$Q$22:$Q5000,'LISTA DE INVENTARIO'!$O$9)-SUMIFS($L$22:$L5272,$C$22:$C5272,C177),SUMIFS('LISTA DE INVENTARIO'!$K$22:$K5000,'LISTA DE INVENTARIO'!$C$22:$C5000,C177,'LISTA DE INVENTARIO'!$Q$22:$Q5000,'LISTA DE INVENTARIO'!$O$9)-SUMIFS($L$22:$L5272,$C$22:$C5272,C177)))</f>
        <v/>
      </c>
      <c r="N177" s="182" t="str">
        <f t="shared" si="5"/>
        <v/>
      </c>
      <c r="O177" s="190"/>
      <c r="P177" s="184" t="str">
        <f t="shared" si="6"/>
        <v/>
      </c>
      <c r="Q177" s="184" t="str">
        <f>IF(ISBLANK(C177),"",SUMIFS($P$22:$P5275,$C$22:$C5275,C177)-SUMIFS('LISTA DE INVENTARIO'!$N$22:$N5002,'LISTA DE INVENTARIO'!$C$22:$C5002,C177))</f>
        <v/>
      </c>
      <c r="R177" s="185"/>
      <c r="S177" s="188" t="str">
        <f ca="1"/>
        <v/>
      </c>
      <c r="T177" s="189" t="b">
        <v>0</v>
      </c>
      <c r="U177" s="211"/>
    </row>
    <row r="178" spans="1:21" ht="20.100000000000001" customHeight="1">
      <c r="A178" s="38"/>
      <c r="B178" s="149">
        <v>157</v>
      </c>
      <c r="C178" s="285"/>
      <c r="D178" s="285"/>
      <c r="E178" s="285"/>
      <c r="F178" s="285"/>
      <c r="G178" s="285"/>
      <c r="H178" s="285"/>
      <c r="I178" s="285"/>
      <c r="J178" s="181"/>
      <c r="K178" s="150"/>
      <c r="L178" s="150"/>
      <c r="M178" s="182" t="str">
        <f>IF(ISBLANK(C178),"",IF('LISTA DE INVENTARIO'!$Q$22:$Q5001='LISTA DE INVENTARIO'!$O$9,SUMIFS('LISTA DE INVENTARIO'!$K$22:$K5001,'LISTA DE INVENTARIO'!$C$22:$C5001,C178,'LISTA DE INVENTARIO'!$Q$22:$Q5001,'LISTA DE INVENTARIO'!$O$9)-SUMIFS($L$22:$L5273,$C$22:$C5273,C178),SUMIFS('LISTA DE INVENTARIO'!$K$22:$K5001,'LISTA DE INVENTARIO'!$C$22:$C5001,C178,'LISTA DE INVENTARIO'!$Q$22:$Q5001,'LISTA DE INVENTARIO'!$O$9)-SUMIFS($L$22:$L5273,$C$22:$C5273,C178)))</f>
        <v/>
      </c>
      <c r="N178" s="182" t="str">
        <f t="shared" si="5"/>
        <v/>
      </c>
      <c r="O178" s="190"/>
      <c r="P178" s="184" t="str">
        <f t="shared" si="6"/>
        <v/>
      </c>
      <c r="Q178" s="184" t="str">
        <f>IF(ISBLANK(C178),"",SUMIFS($P$22:$P5276,$C$22:$C5276,C178)-SUMIFS('LISTA DE INVENTARIO'!$N$22:$N5003,'LISTA DE INVENTARIO'!$C$22:$C5003,C178))</f>
        <v/>
      </c>
      <c r="R178" s="185"/>
      <c r="S178" s="188" t="str">
        <f ca="1"/>
        <v/>
      </c>
      <c r="T178" s="189" t="b">
        <v>0</v>
      </c>
      <c r="U178" s="211"/>
    </row>
    <row r="179" spans="1:21" ht="20.100000000000001" customHeight="1">
      <c r="A179" s="38"/>
      <c r="B179" s="149">
        <v>158</v>
      </c>
      <c r="C179" s="285"/>
      <c r="D179" s="285"/>
      <c r="E179" s="285"/>
      <c r="F179" s="285"/>
      <c r="G179" s="285"/>
      <c r="H179" s="285"/>
      <c r="I179" s="285"/>
      <c r="J179" s="181"/>
      <c r="K179" s="150"/>
      <c r="L179" s="150"/>
      <c r="M179" s="182" t="str">
        <f>IF(ISBLANK(C179),"",IF('LISTA DE INVENTARIO'!$Q$22:$Q5002='LISTA DE INVENTARIO'!$O$9,SUMIFS('LISTA DE INVENTARIO'!$K$22:$K5002,'LISTA DE INVENTARIO'!$C$22:$C5002,C179,'LISTA DE INVENTARIO'!$Q$22:$Q5002,'LISTA DE INVENTARIO'!$O$9)-SUMIFS($L$22:$L5274,$C$22:$C5274,C179),SUMIFS('LISTA DE INVENTARIO'!$K$22:$K5002,'LISTA DE INVENTARIO'!$C$22:$C5002,C179,'LISTA DE INVENTARIO'!$Q$22:$Q5002,'LISTA DE INVENTARIO'!$O$9)-SUMIFS($L$22:$L5274,$C$22:$C5274,C179)))</f>
        <v/>
      </c>
      <c r="N179" s="182" t="str">
        <f t="shared" si="5"/>
        <v/>
      </c>
      <c r="O179" s="190"/>
      <c r="P179" s="184" t="str">
        <f t="shared" si="6"/>
        <v/>
      </c>
      <c r="Q179" s="184" t="str">
        <f>IF(ISBLANK(C179),"",SUMIFS($P$22:$P5277,$C$22:$C5277,C179)-SUMIFS('LISTA DE INVENTARIO'!$N$22:$N5004,'LISTA DE INVENTARIO'!$C$22:$C5004,C179))</f>
        <v/>
      </c>
      <c r="R179" s="185"/>
      <c r="S179" s="188" t="str">
        <f ca="1"/>
        <v/>
      </c>
      <c r="T179" s="189" t="b">
        <v>0</v>
      </c>
      <c r="U179" s="211"/>
    </row>
    <row r="180" spans="1:21" ht="20.100000000000001" customHeight="1">
      <c r="A180" s="38"/>
      <c r="B180" s="149">
        <v>159</v>
      </c>
      <c r="C180" s="285"/>
      <c r="D180" s="285"/>
      <c r="E180" s="285"/>
      <c r="F180" s="285"/>
      <c r="G180" s="285"/>
      <c r="H180" s="285"/>
      <c r="I180" s="285"/>
      <c r="J180" s="181"/>
      <c r="K180" s="150"/>
      <c r="L180" s="150"/>
      <c r="M180" s="182" t="str">
        <f>IF(ISBLANK(C180),"",IF('LISTA DE INVENTARIO'!$Q$22:$Q5003='LISTA DE INVENTARIO'!$O$9,SUMIFS('LISTA DE INVENTARIO'!$K$22:$K5003,'LISTA DE INVENTARIO'!$C$22:$C5003,C180,'LISTA DE INVENTARIO'!$Q$22:$Q5003,'LISTA DE INVENTARIO'!$O$9)-SUMIFS($L$22:$L5275,$C$22:$C5275,C180),SUMIFS('LISTA DE INVENTARIO'!$K$22:$K5003,'LISTA DE INVENTARIO'!$C$22:$C5003,C180,'LISTA DE INVENTARIO'!$Q$22:$Q5003,'LISTA DE INVENTARIO'!$O$9)-SUMIFS($L$22:$L5275,$C$22:$C5275,C180)))</f>
        <v/>
      </c>
      <c r="N180" s="182" t="str">
        <f t="shared" si="5"/>
        <v/>
      </c>
      <c r="O180" s="190"/>
      <c r="P180" s="184" t="str">
        <f t="shared" si="6"/>
        <v/>
      </c>
      <c r="Q180" s="184" t="str">
        <f>IF(ISBLANK(C180),"",SUMIFS($P$22:$P5278,$C$22:$C5278,C180)-SUMIFS('LISTA DE INVENTARIO'!$N$22:$N5005,'LISTA DE INVENTARIO'!$C$22:$C5005,C180))</f>
        <v/>
      </c>
      <c r="R180" s="185"/>
      <c r="S180" s="188" t="str">
        <f ca="1"/>
        <v/>
      </c>
      <c r="T180" s="189" t="b">
        <v>0</v>
      </c>
      <c r="U180" s="211"/>
    </row>
    <row r="181" spans="1:21" ht="20.100000000000001" customHeight="1">
      <c r="A181" s="38"/>
      <c r="B181" s="149">
        <v>160</v>
      </c>
      <c r="C181" s="285"/>
      <c r="D181" s="285"/>
      <c r="E181" s="285"/>
      <c r="F181" s="285"/>
      <c r="G181" s="285"/>
      <c r="H181" s="285"/>
      <c r="I181" s="285"/>
      <c r="J181" s="181"/>
      <c r="K181" s="150"/>
      <c r="L181" s="150"/>
      <c r="M181" s="182" t="str">
        <f>IF(ISBLANK(C181),"",IF('LISTA DE INVENTARIO'!$Q$22:$Q5004='LISTA DE INVENTARIO'!$O$9,SUMIFS('LISTA DE INVENTARIO'!$K$22:$K5004,'LISTA DE INVENTARIO'!$C$22:$C5004,C181,'LISTA DE INVENTARIO'!$Q$22:$Q5004,'LISTA DE INVENTARIO'!$O$9)-SUMIFS($L$22:$L5276,$C$22:$C5276,C181),SUMIFS('LISTA DE INVENTARIO'!$K$22:$K5004,'LISTA DE INVENTARIO'!$C$22:$C5004,C181,'LISTA DE INVENTARIO'!$Q$22:$Q5004,'LISTA DE INVENTARIO'!$O$9)-SUMIFS($L$22:$L5276,$C$22:$C5276,C181)))</f>
        <v/>
      </c>
      <c r="N181" s="182" t="str">
        <f t="shared" si="5"/>
        <v/>
      </c>
      <c r="O181" s="190"/>
      <c r="P181" s="184" t="str">
        <f t="shared" si="6"/>
        <v/>
      </c>
      <c r="Q181" s="184" t="str">
        <f>IF(ISBLANK(C181),"",SUMIFS($P$22:$P5279,$C$22:$C5279,C181)-SUMIFS('LISTA DE INVENTARIO'!$N$22:$N5006,'LISTA DE INVENTARIO'!$C$22:$C5006,C181))</f>
        <v/>
      </c>
      <c r="R181" s="185"/>
      <c r="S181" s="188" t="str">
        <f ca="1"/>
        <v/>
      </c>
      <c r="T181" s="189" t="b">
        <v>0</v>
      </c>
      <c r="U181" s="211"/>
    </row>
    <row r="182" spans="1:21" ht="20.100000000000001" customHeight="1">
      <c r="A182" s="38"/>
      <c r="B182" s="149">
        <v>161</v>
      </c>
      <c r="C182" s="285"/>
      <c r="D182" s="285"/>
      <c r="E182" s="285"/>
      <c r="F182" s="285"/>
      <c r="G182" s="285"/>
      <c r="H182" s="285"/>
      <c r="I182" s="285"/>
      <c r="J182" s="181"/>
      <c r="K182" s="150"/>
      <c r="L182" s="150"/>
      <c r="M182" s="182" t="str">
        <f>IF(ISBLANK(C182),"",IF('LISTA DE INVENTARIO'!$Q$22:$Q5005='LISTA DE INVENTARIO'!$O$9,SUMIFS('LISTA DE INVENTARIO'!$K$22:$K5005,'LISTA DE INVENTARIO'!$C$22:$C5005,C182,'LISTA DE INVENTARIO'!$Q$22:$Q5005,'LISTA DE INVENTARIO'!$O$9)-SUMIFS($L$22:$L5277,$C$22:$C5277,C182),SUMIFS('LISTA DE INVENTARIO'!$K$22:$K5005,'LISTA DE INVENTARIO'!$C$22:$C5005,C182,'LISTA DE INVENTARIO'!$Q$22:$Q5005,'LISTA DE INVENTARIO'!$O$9)-SUMIFS($L$22:$L5277,$C$22:$C5277,C182)))</f>
        <v/>
      </c>
      <c r="N182" s="182" t="str">
        <f t="shared" si="5"/>
        <v/>
      </c>
      <c r="O182" s="190"/>
      <c r="P182" s="184" t="str">
        <f t="shared" si="6"/>
        <v/>
      </c>
      <c r="Q182" s="184" t="str">
        <f>IF(ISBLANK(C182),"",SUMIFS($P$22:$P5280,$C$22:$C5280,C182)-SUMIFS('LISTA DE INVENTARIO'!$N$22:$N5007,'LISTA DE INVENTARIO'!$C$22:$C5007,C182))</f>
        <v/>
      </c>
      <c r="R182" s="185"/>
      <c r="S182" s="188" t="str">
        <f ca="1"/>
        <v/>
      </c>
      <c r="T182" s="189" t="b">
        <v>0</v>
      </c>
      <c r="U182" s="211"/>
    </row>
    <row r="183" spans="1:21" ht="20.100000000000001" customHeight="1">
      <c r="A183" s="38"/>
      <c r="B183" s="149">
        <v>162</v>
      </c>
      <c r="C183" s="285"/>
      <c r="D183" s="285"/>
      <c r="E183" s="285"/>
      <c r="F183" s="285"/>
      <c r="G183" s="285"/>
      <c r="H183" s="285"/>
      <c r="I183" s="285"/>
      <c r="J183" s="181"/>
      <c r="K183" s="150"/>
      <c r="L183" s="150"/>
      <c r="M183" s="182" t="str">
        <f>IF(ISBLANK(C183),"",IF('LISTA DE INVENTARIO'!$Q$22:$Q5006='LISTA DE INVENTARIO'!$O$9,SUMIFS('LISTA DE INVENTARIO'!$K$22:$K5006,'LISTA DE INVENTARIO'!$C$22:$C5006,C183,'LISTA DE INVENTARIO'!$Q$22:$Q5006,'LISTA DE INVENTARIO'!$O$9)-SUMIFS($L$22:$L5278,$C$22:$C5278,C183),SUMIFS('LISTA DE INVENTARIO'!$K$22:$K5006,'LISTA DE INVENTARIO'!$C$22:$C5006,C183,'LISTA DE INVENTARIO'!$Q$22:$Q5006,'LISTA DE INVENTARIO'!$O$9)-SUMIFS($L$22:$L5278,$C$22:$C5278,C183)))</f>
        <v/>
      </c>
      <c r="N183" s="182" t="str">
        <f t="shared" si="5"/>
        <v/>
      </c>
      <c r="O183" s="190"/>
      <c r="P183" s="184" t="str">
        <f t="shared" si="6"/>
        <v/>
      </c>
      <c r="Q183" s="184" t="str">
        <f>IF(ISBLANK(C183),"",SUMIFS($P$22:$P5281,$C$22:$C5281,C183)-SUMIFS('LISTA DE INVENTARIO'!$N$22:$N5008,'LISTA DE INVENTARIO'!$C$22:$C5008,C183))</f>
        <v/>
      </c>
      <c r="R183" s="185"/>
      <c r="S183" s="188" t="str">
        <f ca="1"/>
        <v/>
      </c>
      <c r="T183" s="189" t="b">
        <v>0</v>
      </c>
      <c r="U183" s="211"/>
    </row>
    <row r="184" spans="1:21" ht="20.100000000000001" customHeight="1">
      <c r="A184" s="38"/>
      <c r="B184" s="149">
        <v>163</v>
      </c>
      <c r="C184" s="285"/>
      <c r="D184" s="285"/>
      <c r="E184" s="285"/>
      <c r="F184" s="285"/>
      <c r="G184" s="285"/>
      <c r="H184" s="285"/>
      <c r="I184" s="285"/>
      <c r="J184" s="181"/>
      <c r="K184" s="150"/>
      <c r="L184" s="150"/>
      <c r="M184" s="182" t="str">
        <f>IF(ISBLANK(C184),"",IF('LISTA DE INVENTARIO'!$Q$22:$Q5007='LISTA DE INVENTARIO'!$O$9,SUMIFS('LISTA DE INVENTARIO'!$K$22:$K5007,'LISTA DE INVENTARIO'!$C$22:$C5007,C184,'LISTA DE INVENTARIO'!$Q$22:$Q5007,'LISTA DE INVENTARIO'!$O$9)-SUMIFS($L$22:$L5279,$C$22:$C5279,C184),SUMIFS('LISTA DE INVENTARIO'!$K$22:$K5007,'LISTA DE INVENTARIO'!$C$22:$C5007,C184,'LISTA DE INVENTARIO'!$Q$22:$Q5007,'LISTA DE INVENTARIO'!$O$9)-SUMIFS($L$22:$L5279,$C$22:$C5279,C184)))</f>
        <v/>
      </c>
      <c r="N184" s="182" t="str">
        <f t="shared" si="5"/>
        <v/>
      </c>
      <c r="O184" s="190"/>
      <c r="P184" s="184" t="str">
        <f t="shared" si="6"/>
        <v/>
      </c>
      <c r="Q184" s="184" t="str">
        <f>IF(ISBLANK(C184),"",SUMIFS($P$22:$P5282,$C$22:$C5282,C184)-SUMIFS('LISTA DE INVENTARIO'!$N$22:$N5009,'LISTA DE INVENTARIO'!$C$22:$C5009,C184))</f>
        <v/>
      </c>
      <c r="R184" s="185"/>
      <c r="S184" s="188" t="str">
        <f ca="1"/>
        <v/>
      </c>
      <c r="T184" s="189" t="b">
        <v>0</v>
      </c>
      <c r="U184" s="211"/>
    </row>
    <row r="185" spans="1:21" ht="20.100000000000001" customHeight="1">
      <c r="A185" s="38"/>
      <c r="B185" s="149">
        <v>164</v>
      </c>
      <c r="C185" s="285"/>
      <c r="D185" s="285"/>
      <c r="E185" s="285"/>
      <c r="F185" s="285"/>
      <c r="G185" s="285"/>
      <c r="H185" s="285"/>
      <c r="I185" s="285"/>
      <c r="J185" s="181"/>
      <c r="K185" s="150"/>
      <c r="L185" s="150"/>
      <c r="M185" s="182" t="str">
        <f>IF(ISBLANK(C185),"",IF('LISTA DE INVENTARIO'!$Q$22:$Q5008='LISTA DE INVENTARIO'!$O$9,SUMIFS('LISTA DE INVENTARIO'!$K$22:$K5008,'LISTA DE INVENTARIO'!$C$22:$C5008,C185,'LISTA DE INVENTARIO'!$Q$22:$Q5008,'LISTA DE INVENTARIO'!$O$9)-SUMIFS($L$22:$L5280,$C$22:$C5280,C185),SUMIFS('LISTA DE INVENTARIO'!$K$22:$K5008,'LISTA DE INVENTARIO'!$C$22:$C5008,C185,'LISTA DE INVENTARIO'!$Q$22:$Q5008,'LISTA DE INVENTARIO'!$O$9)-SUMIFS($L$22:$L5280,$C$22:$C5280,C185)))</f>
        <v/>
      </c>
      <c r="N185" s="182" t="str">
        <f t="shared" si="5"/>
        <v/>
      </c>
      <c r="O185" s="190"/>
      <c r="P185" s="184" t="str">
        <f t="shared" si="6"/>
        <v/>
      </c>
      <c r="Q185" s="184" t="str">
        <f>IF(ISBLANK(C185),"",SUMIFS($P$22:$P5283,$C$22:$C5283,C185)-SUMIFS('LISTA DE INVENTARIO'!$N$22:$N5010,'LISTA DE INVENTARIO'!$C$22:$C5010,C185))</f>
        <v/>
      </c>
      <c r="R185" s="185"/>
      <c r="S185" s="188" t="str">
        <f ca="1"/>
        <v/>
      </c>
      <c r="T185" s="189" t="b">
        <v>0</v>
      </c>
      <c r="U185" s="211"/>
    </row>
    <row r="186" spans="1:21" ht="20.100000000000001" customHeight="1">
      <c r="A186" s="38"/>
      <c r="B186" s="149">
        <v>165</v>
      </c>
      <c r="C186" s="285"/>
      <c r="D186" s="285"/>
      <c r="E186" s="285"/>
      <c r="F186" s="285"/>
      <c r="G186" s="285"/>
      <c r="H186" s="285"/>
      <c r="I186" s="285"/>
      <c r="J186" s="181"/>
      <c r="K186" s="150"/>
      <c r="L186" s="150"/>
      <c r="M186" s="182" t="str">
        <f>IF(ISBLANK(C186),"",IF('LISTA DE INVENTARIO'!$Q$22:$Q5009='LISTA DE INVENTARIO'!$O$9,SUMIFS('LISTA DE INVENTARIO'!$K$22:$K5009,'LISTA DE INVENTARIO'!$C$22:$C5009,C186,'LISTA DE INVENTARIO'!$Q$22:$Q5009,'LISTA DE INVENTARIO'!$O$9)-SUMIFS($L$22:$L5281,$C$22:$C5281,C186),SUMIFS('LISTA DE INVENTARIO'!$K$22:$K5009,'LISTA DE INVENTARIO'!$C$22:$C5009,C186,'LISTA DE INVENTARIO'!$Q$22:$Q5009,'LISTA DE INVENTARIO'!$O$9)-SUMIFS($L$22:$L5281,$C$22:$C5281,C186)))</f>
        <v/>
      </c>
      <c r="N186" s="182" t="str">
        <f t="shared" si="5"/>
        <v/>
      </c>
      <c r="O186" s="190"/>
      <c r="P186" s="184" t="str">
        <f t="shared" si="6"/>
        <v/>
      </c>
      <c r="Q186" s="184" t="str">
        <f>IF(ISBLANK(C186),"",SUMIFS($P$22:$P5284,$C$22:$C5284,C186)-SUMIFS('LISTA DE INVENTARIO'!$N$22:$N5011,'LISTA DE INVENTARIO'!$C$22:$C5011,C186))</f>
        <v/>
      </c>
      <c r="R186" s="185"/>
      <c r="S186" s="188" t="str">
        <f ca="1"/>
        <v/>
      </c>
      <c r="T186" s="189" t="b">
        <v>0</v>
      </c>
      <c r="U186" s="211"/>
    </row>
    <row r="187" spans="1:21" ht="20.100000000000001" customHeight="1">
      <c r="A187" s="38"/>
      <c r="B187" s="149">
        <v>166</v>
      </c>
      <c r="C187" s="285"/>
      <c r="D187" s="285"/>
      <c r="E187" s="285"/>
      <c r="F187" s="285"/>
      <c r="G187" s="285"/>
      <c r="H187" s="285"/>
      <c r="I187" s="285"/>
      <c r="J187" s="181"/>
      <c r="K187" s="150"/>
      <c r="L187" s="150"/>
      <c r="M187" s="182" t="str">
        <f>IF(ISBLANK(C187),"",IF('LISTA DE INVENTARIO'!$Q$22:$Q5010='LISTA DE INVENTARIO'!$O$9,SUMIFS('LISTA DE INVENTARIO'!$K$22:$K5010,'LISTA DE INVENTARIO'!$C$22:$C5010,C187,'LISTA DE INVENTARIO'!$Q$22:$Q5010,'LISTA DE INVENTARIO'!$O$9)-SUMIFS($L$22:$L5282,$C$22:$C5282,C187),SUMIFS('LISTA DE INVENTARIO'!$K$22:$K5010,'LISTA DE INVENTARIO'!$C$22:$C5010,C187,'LISTA DE INVENTARIO'!$Q$22:$Q5010,'LISTA DE INVENTARIO'!$O$9)-SUMIFS($L$22:$L5282,$C$22:$C5282,C187)))</f>
        <v/>
      </c>
      <c r="N187" s="182" t="str">
        <f t="shared" si="5"/>
        <v/>
      </c>
      <c r="O187" s="190"/>
      <c r="P187" s="184" t="str">
        <f t="shared" si="6"/>
        <v/>
      </c>
      <c r="Q187" s="184" t="str">
        <f>IF(ISBLANK(C187),"",SUMIFS($P$22:$P5285,$C$22:$C5285,C187)-SUMIFS('LISTA DE INVENTARIO'!$N$22:$N5012,'LISTA DE INVENTARIO'!$C$22:$C5012,C187))</f>
        <v/>
      </c>
      <c r="R187" s="185"/>
      <c r="S187" s="188" t="str">
        <f ca="1"/>
        <v/>
      </c>
      <c r="T187" s="189" t="b">
        <v>0</v>
      </c>
      <c r="U187" s="211"/>
    </row>
    <row r="188" spans="1:21" ht="20.100000000000001" customHeight="1">
      <c r="A188" s="38"/>
      <c r="B188" s="149">
        <v>167</v>
      </c>
      <c r="C188" s="285"/>
      <c r="D188" s="285"/>
      <c r="E188" s="285"/>
      <c r="F188" s="285"/>
      <c r="G188" s="285"/>
      <c r="H188" s="285"/>
      <c r="I188" s="285"/>
      <c r="J188" s="181"/>
      <c r="K188" s="150"/>
      <c r="L188" s="150"/>
      <c r="M188" s="182" t="str">
        <f>IF(ISBLANK(C188),"",IF('LISTA DE INVENTARIO'!$Q$22:$Q5011='LISTA DE INVENTARIO'!$O$9,SUMIFS('LISTA DE INVENTARIO'!$K$22:$K5011,'LISTA DE INVENTARIO'!$C$22:$C5011,C188,'LISTA DE INVENTARIO'!$Q$22:$Q5011,'LISTA DE INVENTARIO'!$O$9)-SUMIFS($L$22:$L5283,$C$22:$C5283,C188),SUMIFS('LISTA DE INVENTARIO'!$K$22:$K5011,'LISTA DE INVENTARIO'!$C$22:$C5011,C188,'LISTA DE INVENTARIO'!$Q$22:$Q5011,'LISTA DE INVENTARIO'!$O$9)-SUMIFS($L$22:$L5283,$C$22:$C5283,C188)))</f>
        <v/>
      </c>
      <c r="N188" s="182" t="str">
        <f t="shared" si="5"/>
        <v/>
      </c>
      <c r="O188" s="190"/>
      <c r="P188" s="184" t="str">
        <f t="shared" si="6"/>
        <v/>
      </c>
      <c r="Q188" s="184" t="str">
        <f>IF(ISBLANK(C188),"",SUMIFS($P$22:$P5286,$C$22:$C5286,C188)-SUMIFS('LISTA DE INVENTARIO'!$N$22:$N5013,'LISTA DE INVENTARIO'!$C$22:$C5013,C188))</f>
        <v/>
      </c>
      <c r="R188" s="185"/>
      <c r="S188" s="188" t="str">
        <f ca="1"/>
        <v/>
      </c>
      <c r="T188" s="189" t="b">
        <v>0</v>
      </c>
      <c r="U188" s="211"/>
    </row>
    <row r="189" spans="1:21" ht="20.100000000000001" customHeight="1">
      <c r="A189" s="38"/>
      <c r="B189" s="149">
        <v>168</v>
      </c>
      <c r="C189" s="285"/>
      <c r="D189" s="285"/>
      <c r="E189" s="285"/>
      <c r="F189" s="285"/>
      <c r="G189" s="285"/>
      <c r="H189" s="285"/>
      <c r="I189" s="285"/>
      <c r="J189" s="181"/>
      <c r="K189" s="150"/>
      <c r="L189" s="150"/>
      <c r="M189" s="182" t="str">
        <f>IF(ISBLANK(C189),"",IF('LISTA DE INVENTARIO'!$Q$22:$Q5012='LISTA DE INVENTARIO'!$O$9,SUMIFS('LISTA DE INVENTARIO'!$K$22:$K5012,'LISTA DE INVENTARIO'!$C$22:$C5012,C189,'LISTA DE INVENTARIO'!$Q$22:$Q5012,'LISTA DE INVENTARIO'!$O$9)-SUMIFS($L$22:$L5284,$C$22:$C5284,C189),SUMIFS('LISTA DE INVENTARIO'!$K$22:$K5012,'LISTA DE INVENTARIO'!$C$22:$C5012,C189,'LISTA DE INVENTARIO'!$Q$22:$Q5012,'LISTA DE INVENTARIO'!$O$9)-SUMIFS($L$22:$L5284,$C$22:$C5284,C189)))</f>
        <v/>
      </c>
      <c r="N189" s="182" t="str">
        <f t="shared" si="5"/>
        <v/>
      </c>
      <c r="O189" s="190"/>
      <c r="P189" s="184" t="str">
        <f t="shared" si="6"/>
        <v/>
      </c>
      <c r="Q189" s="184" t="str">
        <f>IF(ISBLANK(C189),"",SUMIFS($P$22:$P5287,$C$22:$C5287,C189)-SUMIFS('LISTA DE INVENTARIO'!$N$22:$N5014,'LISTA DE INVENTARIO'!$C$22:$C5014,C189))</f>
        <v/>
      </c>
      <c r="R189" s="185"/>
      <c r="S189" s="188" t="str">
        <f ca="1"/>
        <v/>
      </c>
      <c r="T189" s="189" t="b">
        <v>0</v>
      </c>
      <c r="U189" s="211"/>
    </row>
    <row r="190" spans="1:21" ht="20.100000000000001" customHeight="1">
      <c r="A190" s="38"/>
      <c r="B190" s="149">
        <v>169</v>
      </c>
      <c r="C190" s="285"/>
      <c r="D190" s="285"/>
      <c r="E190" s="285"/>
      <c r="F190" s="285"/>
      <c r="G190" s="285"/>
      <c r="H190" s="285"/>
      <c r="I190" s="285"/>
      <c r="J190" s="181"/>
      <c r="K190" s="150"/>
      <c r="L190" s="150"/>
      <c r="M190" s="182" t="str">
        <f>IF(ISBLANK(C190),"",IF('LISTA DE INVENTARIO'!$Q$22:$Q5013='LISTA DE INVENTARIO'!$O$9,SUMIFS('LISTA DE INVENTARIO'!$K$22:$K5013,'LISTA DE INVENTARIO'!$C$22:$C5013,C190,'LISTA DE INVENTARIO'!$Q$22:$Q5013,'LISTA DE INVENTARIO'!$O$9)-SUMIFS($L$22:$L5285,$C$22:$C5285,C190),SUMIFS('LISTA DE INVENTARIO'!$K$22:$K5013,'LISTA DE INVENTARIO'!$C$22:$C5013,C190,'LISTA DE INVENTARIO'!$Q$22:$Q5013,'LISTA DE INVENTARIO'!$O$9)-SUMIFS($L$22:$L5285,$C$22:$C5285,C190)))</f>
        <v/>
      </c>
      <c r="N190" s="182" t="str">
        <f t="shared" si="5"/>
        <v/>
      </c>
      <c r="O190" s="190"/>
      <c r="P190" s="184" t="str">
        <f t="shared" si="6"/>
        <v/>
      </c>
      <c r="Q190" s="184" t="str">
        <f>IF(ISBLANK(C190),"",SUMIFS($P$22:$P5288,$C$22:$C5288,C190)-SUMIFS('LISTA DE INVENTARIO'!$N$22:$N5015,'LISTA DE INVENTARIO'!$C$22:$C5015,C190))</f>
        <v/>
      </c>
      <c r="R190" s="185"/>
      <c r="S190" s="188" t="str">
        <f ca="1"/>
        <v/>
      </c>
      <c r="T190" s="189" t="b">
        <v>0</v>
      </c>
      <c r="U190" s="211"/>
    </row>
    <row r="191" spans="1:21" ht="20.100000000000001" customHeight="1">
      <c r="A191" s="38"/>
      <c r="B191" s="149">
        <v>170</v>
      </c>
      <c r="C191" s="285"/>
      <c r="D191" s="285"/>
      <c r="E191" s="285"/>
      <c r="F191" s="285"/>
      <c r="G191" s="285"/>
      <c r="H191" s="285"/>
      <c r="I191" s="285"/>
      <c r="J191" s="181"/>
      <c r="K191" s="150"/>
      <c r="L191" s="150"/>
      <c r="M191" s="182" t="str">
        <f>IF(ISBLANK(C191),"",IF('LISTA DE INVENTARIO'!$Q$22:$Q5014='LISTA DE INVENTARIO'!$O$9,SUMIFS('LISTA DE INVENTARIO'!$K$22:$K5014,'LISTA DE INVENTARIO'!$C$22:$C5014,C191,'LISTA DE INVENTARIO'!$Q$22:$Q5014,'LISTA DE INVENTARIO'!$O$9)-SUMIFS($L$22:$L5286,$C$22:$C5286,C191),SUMIFS('LISTA DE INVENTARIO'!$K$22:$K5014,'LISTA DE INVENTARIO'!$C$22:$C5014,C191,'LISTA DE INVENTARIO'!$Q$22:$Q5014,'LISTA DE INVENTARIO'!$O$9)-SUMIFS($L$22:$L5286,$C$22:$C5286,C191)))</f>
        <v/>
      </c>
      <c r="N191" s="182" t="str">
        <f t="shared" si="5"/>
        <v/>
      </c>
      <c r="O191" s="190"/>
      <c r="P191" s="184" t="str">
        <f t="shared" si="6"/>
        <v/>
      </c>
      <c r="Q191" s="184" t="str">
        <f>IF(ISBLANK(C191),"",SUMIFS($P$22:$P5289,$C$22:$C5289,C191)-SUMIFS('LISTA DE INVENTARIO'!$N$22:$N5016,'LISTA DE INVENTARIO'!$C$22:$C5016,C191))</f>
        <v/>
      </c>
      <c r="R191" s="185"/>
      <c r="S191" s="188" t="str">
        <f ca="1"/>
        <v/>
      </c>
      <c r="T191" s="189" t="b">
        <v>0</v>
      </c>
      <c r="U191" s="211"/>
    </row>
    <row r="192" spans="1:21" ht="20.100000000000001" customHeight="1">
      <c r="A192" s="38"/>
      <c r="B192" s="149">
        <v>171</v>
      </c>
      <c r="C192" s="285"/>
      <c r="D192" s="285"/>
      <c r="E192" s="285"/>
      <c r="F192" s="285"/>
      <c r="G192" s="285"/>
      <c r="H192" s="285"/>
      <c r="I192" s="285"/>
      <c r="J192" s="181"/>
      <c r="K192" s="150"/>
      <c r="L192" s="150"/>
      <c r="M192" s="182" t="str">
        <f>IF(ISBLANK(C192),"",IF('LISTA DE INVENTARIO'!$Q$22:$Q5015='LISTA DE INVENTARIO'!$O$9,SUMIFS('LISTA DE INVENTARIO'!$K$22:$K5015,'LISTA DE INVENTARIO'!$C$22:$C5015,C192,'LISTA DE INVENTARIO'!$Q$22:$Q5015,'LISTA DE INVENTARIO'!$O$9)-SUMIFS($L$22:$L5287,$C$22:$C5287,C192),SUMIFS('LISTA DE INVENTARIO'!$K$22:$K5015,'LISTA DE INVENTARIO'!$C$22:$C5015,C192,'LISTA DE INVENTARIO'!$Q$22:$Q5015,'LISTA DE INVENTARIO'!$O$9)-SUMIFS($L$22:$L5287,$C$22:$C5287,C192)))</f>
        <v/>
      </c>
      <c r="N192" s="182" t="str">
        <f t="shared" si="5"/>
        <v/>
      </c>
      <c r="O192" s="190"/>
      <c r="P192" s="184" t="str">
        <f t="shared" si="6"/>
        <v/>
      </c>
      <c r="Q192" s="184" t="str">
        <f>IF(ISBLANK(C192),"",SUMIFS($P$22:$P5290,$C$22:$C5290,C192)-SUMIFS('LISTA DE INVENTARIO'!$N$22:$N5017,'LISTA DE INVENTARIO'!$C$22:$C5017,C192))</f>
        <v/>
      </c>
      <c r="R192" s="185"/>
      <c r="S192" s="188" t="str">
        <f ca="1"/>
        <v/>
      </c>
      <c r="T192" s="189" t="b">
        <v>0</v>
      </c>
      <c r="U192" s="211"/>
    </row>
    <row r="193" spans="1:21" ht="20.100000000000001" customHeight="1">
      <c r="A193" s="38"/>
      <c r="B193" s="149">
        <v>172</v>
      </c>
      <c r="C193" s="285"/>
      <c r="D193" s="285"/>
      <c r="E193" s="285"/>
      <c r="F193" s="285"/>
      <c r="G193" s="285"/>
      <c r="H193" s="285"/>
      <c r="I193" s="285"/>
      <c r="J193" s="181"/>
      <c r="K193" s="150"/>
      <c r="L193" s="150"/>
      <c r="M193" s="182" t="str">
        <f>IF(ISBLANK(C193),"",IF('LISTA DE INVENTARIO'!$Q$22:$Q5016='LISTA DE INVENTARIO'!$O$9,SUMIFS('LISTA DE INVENTARIO'!$K$22:$K5016,'LISTA DE INVENTARIO'!$C$22:$C5016,C193,'LISTA DE INVENTARIO'!$Q$22:$Q5016,'LISTA DE INVENTARIO'!$O$9)-SUMIFS($L$22:$L5288,$C$22:$C5288,C193),SUMIFS('LISTA DE INVENTARIO'!$K$22:$K5016,'LISTA DE INVENTARIO'!$C$22:$C5016,C193,'LISTA DE INVENTARIO'!$Q$22:$Q5016,'LISTA DE INVENTARIO'!$O$9)-SUMIFS($L$22:$L5288,$C$22:$C5288,C193)))</f>
        <v/>
      </c>
      <c r="N193" s="182" t="str">
        <f t="shared" si="5"/>
        <v/>
      </c>
      <c r="O193" s="190"/>
      <c r="P193" s="184" t="str">
        <f t="shared" si="6"/>
        <v/>
      </c>
      <c r="Q193" s="184" t="str">
        <f>IF(ISBLANK(C193),"",SUMIFS($P$22:$P5291,$C$22:$C5291,C193)-SUMIFS('LISTA DE INVENTARIO'!$N$22:$N5018,'LISTA DE INVENTARIO'!$C$22:$C5018,C193))</f>
        <v/>
      </c>
      <c r="R193" s="185"/>
      <c r="S193" s="188" t="str">
        <f ca="1"/>
        <v/>
      </c>
      <c r="T193" s="189" t="b">
        <v>0</v>
      </c>
      <c r="U193" s="211"/>
    </row>
    <row r="194" spans="1:21" ht="20.100000000000001" customHeight="1">
      <c r="A194" s="38"/>
      <c r="B194" s="149">
        <v>173</v>
      </c>
      <c r="C194" s="285"/>
      <c r="D194" s="285"/>
      <c r="E194" s="285"/>
      <c r="F194" s="285"/>
      <c r="G194" s="285"/>
      <c r="H194" s="285"/>
      <c r="I194" s="285"/>
      <c r="J194" s="181"/>
      <c r="K194" s="150"/>
      <c r="L194" s="150"/>
      <c r="M194" s="182" t="str">
        <f>IF(ISBLANK(C194),"",IF('LISTA DE INVENTARIO'!$Q$22:$Q5017='LISTA DE INVENTARIO'!$O$9,SUMIFS('LISTA DE INVENTARIO'!$K$22:$K5017,'LISTA DE INVENTARIO'!$C$22:$C5017,C194,'LISTA DE INVENTARIO'!$Q$22:$Q5017,'LISTA DE INVENTARIO'!$O$9)-SUMIFS($L$22:$L5289,$C$22:$C5289,C194),SUMIFS('LISTA DE INVENTARIO'!$K$22:$K5017,'LISTA DE INVENTARIO'!$C$22:$C5017,C194,'LISTA DE INVENTARIO'!$Q$22:$Q5017,'LISTA DE INVENTARIO'!$O$9)-SUMIFS($L$22:$L5289,$C$22:$C5289,C194)))</f>
        <v/>
      </c>
      <c r="N194" s="182" t="str">
        <f t="shared" si="5"/>
        <v/>
      </c>
      <c r="O194" s="190"/>
      <c r="P194" s="184" t="str">
        <f t="shared" si="6"/>
        <v/>
      </c>
      <c r="Q194" s="184" t="str">
        <f>IF(ISBLANK(C194),"",SUMIFS($P$22:$P5292,$C$22:$C5292,C194)-SUMIFS('LISTA DE INVENTARIO'!$N$22:$N5019,'LISTA DE INVENTARIO'!$C$22:$C5019,C194))</f>
        <v/>
      </c>
      <c r="R194" s="185"/>
      <c r="S194" s="188" t="str">
        <f ca="1"/>
        <v/>
      </c>
      <c r="T194" s="189" t="b">
        <v>0</v>
      </c>
      <c r="U194" s="211"/>
    </row>
    <row r="195" spans="1:21" ht="20.100000000000001" customHeight="1">
      <c r="A195" s="38"/>
      <c r="B195" s="149">
        <v>174</v>
      </c>
      <c r="C195" s="285"/>
      <c r="D195" s="285"/>
      <c r="E195" s="285"/>
      <c r="F195" s="285"/>
      <c r="G195" s="285"/>
      <c r="H195" s="285"/>
      <c r="I195" s="285"/>
      <c r="J195" s="181"/>
      <c r="K195" s="150"/>
      <c r="L195" s="150"/>
      <c r="M195" s="182" t="str">
        <f>IF(ISBLANK(C195),"",IF('LISTA DE INVENTARIO'!$Q$22:$Q5018='LISTA DE INVENTARIO'!$O$9,SUMIFS('LISTA DE INVENTARIO'!$K$22:$K5018,'LISTA DE INVENTARIO'!$C$22:$C5018,C195,'LISTA DE INVENTARIO'!$Q$22:$Q5018,'LISTA DE INVENTARIO'!$O$9)-SUMIFS($L$22:$L5290,$C$22:$C5290,C195),SUMIFS('LISTA DE INVENTARIO'!$K$22:$K5018,'LISTA DE INVENTARIO'!$C$22:$C5018,C195,'LISTA DE INVENTARIO'!$Q$22:$Q5018,'LISTA DE INVENTARIO'!$O$9)-SUMIFS($L$22:$L5290,$C$22:$C5290,C195)))</f>
        <v/>
      </c>
      <c r="N195" s="182" t="str">
        <f t="shared" si="5"/>
        <v/>
      </c>
      <c r="O195" s="190"/>
      <c r="P195" s="184" t="str">
        <f t="shared" si="6"/>
        <v/>
      </c>
      <c r="Q195" s="184" t="str">
        <f>IF(ISBLANK(C195),"",SUMIFS($P$22:$P5293,$C$22:$C5293,C195)-SUMIFS('LISTA DE INVENTARIO'!$N$22:$N5020,'LISTA DE INVENTARIO'!$C$22:$C5020,C195))</f>
        <v/>
      </c>
      <c r="R195" s="185"/>
      <c r="S195" s="188" t="str">
        <f ca="1"/>
        <v/>
      </c>
      <c r="T195" s="189" t="b">
        <v>0</v>
      </c>
      <c r="U195" s="211"/>
    </row>
    <row r="196" spans="1:21" ht="20.100000000000001" customHeight="1">
      <c r="A196" s="38"/>
      <c r="B196" s="149">
        <v>175</v>
      </c>
      <c r="C196" s="285"/>
      <c r="D196" s="285"/>
      <c r="E196" s="285"/>
      <c r="F196" s="285"/>
      <c r="G196" s="285"/>
      <c r="H196" s="285"/>
      <c r="I196" s="285"/>
      <c r="J196" s="181"/>
      <c r="K196" s="150"/>
      <c r="L196" s="150"/>
      <c r="M196" s="182" t="str">
        <f>IF(ISBLANK(C196),"",IF('LISTA DE INVENTARIO'!$Q$22:$Q5019='LISTA DE INVENTARIO'!$O$9,SUMIFS('LISTA DE INVENTARIO'!$K$22:$K5019,'LISTA DE INVENTARIO'!$C$22:$C5019,C196,'LISTA DE INVENTARIO'!$Q$22:$Q5019,'LISTA DE INVENTARIO'!$O$9)-SUMIFS($L$22:$L5291,$C$22:$C5291,C196),SUMIFS('LISTA DE INVENTARIO'!$K$22:$K5019,'LISTA DE INVENTARIO'!$C$22:$C5019,C196,'LISTA DE INVENTARIO'!$Q$22:$Q5019,'LISTA DE INVENTARIO'!$O$9)-SUMIFS($L$22:$L5291,$C$22:$C5291,C196)))</f>
        <v/>
      </c>
      <c r="N196" s="182" t="str">
        <f t="shared" si="5"/>
        <v/>
      </c>
      <c r="O196" s="190"/>
      <c r="P196" s="184" t="str">
        <f t="shared" si="6"/>
        <v/>
      </c>
      <c r="Q196" s="184" t="str">
        <f>IF(ISBLANK(C196),"",SUMIFS($P$22:$P5294,$C$22:$C5294,C196)-SUMIFS('LISTA DE INVENTARIO'!$N$22:$N5021,'LISTA DE INVENTARIO'!$C$22:$C5021,C196))</f>
        <v/>
      </c>
      <c r="R196" s="185"/>
      <c r="S196" s="188" t="str">
        <f ca="1"/>
        <v/>
      </c>
      <c r="T196" s="189" t="b">
        <v>0</v>
      </c>
      <c r="U196" s="211"/>
    </row>
    <row r="197" spans="1:21" ht="20.100000000000001" customHeight="1">
      <c r="A197" s="38"/>
      <c r="B197" s="149">
        <v>176</v>
      </c>
      <c r="C197" s="285"/>
      <c r="D197" s="285"/>
      <c r="E197" s="285"/>
      <c r="F197" s="285"/>
      <c r="G197" s="285"/>
      <c r="H197" s="285"/>
      <c r="I197" s="285"/>
      <c r="J197" s="181"/>
      <c r="K197" s="150"/>
      <c r="L197" s="150"/>
      <c r="M197" s="182" t="str">
        <f>IF(ISBLANK(C197),"",IF('LISTA DE INVENTARIO'!$Q$22:$Q5020='LISTA DE INVENTARIO'!$O$9,SUMIFS('LISTA DE INVENTARIO'!$K$22:$K5020,'LISTA DE INVENTARIO'!$C$22:$C5020,C197,'LISTA DE INVENTARIO'!$Q$22:$Q5020,'LISTA DE INVENTARIO'!$O$9)-SUMIFS($L$22:$L5292,$C$22:$C5292,C197),SUMIFS('LISTA DE INVENTARIO'!$K$22:$K5020,'LISTA DE INVENTARIO'!$C$22:$C5020,C197,'LISTA DE INVENTARIO'!$Q$22:$Q5020,'LISTA DE INVENTARIO'!$O$9)-SUMIFS($L$22:$L5292,$C$22:$C5292,C197)))</f>
        <v/>
      </c>
      <c r="N197" s="182" t="str">
        <f t="shared" si="5"/>
        <v/>
      </c>
      <c r="O197" s="190"/>
      <c r="P197" s="184" t="str">
        <f t="shared" si="6"/>
        <v/>
      </c>
      <c r="Q197" s="184" t="str">
        <f>IF(ISBLANK(C197),"",SUMIFS($P$22:$P5295,$C$22:$C5295,C197)-SUMIFS('LISTA DE INVENTARIO'!$N$22:$N5022,'LISTA DE INVENTARIO'!$C$22:$C5022,C197))</f>
        <v/>
      </c>
      <c r="R197" s="185"/>
      <c r="S197" s="188" t="str">
        <f ca="1"/>
        <v/>
      </c>
      <c r="T197" s="189" t="b">
        <v>0</v>
      </c>
      <c r="U197" s="211"/>
    </row>
    <row r="198" spans="1:21" ht="20.100000000000001" customHeight="1">
      <c r="A198" s="38"/>
      <c r="B198" s="149">
        <v>177</v>
      </c>
      <c r="C198" s="285"/>
      <c r="D198" s="285"/>
      <c r="E198" s="285"/>
      <c r="F198" s="285"/>
      <c r="G198" s="285"/>
      <c r="H198" s="285"/>
      <c r="I198" s="285"/>
      <c r="J198" s="181"/>
      <c r="K198" s="150"/>
      <c r="L198" s="150"/>
      <c r="M198" s="182" t="str">
        <f>IF(ISBLANK(C198),"",IF('LISTA DE INVENTARIO'!$Q$22:$Q5021='LISTA DE INVENTARIO'!$O$9,SUMIFS('LISTA DE INVENTARIO'!$K$22:$K5021,'LISTA DE INVENTARIO'!$C$22:$C5021,C198,'LISTA DE INVENTARIO'!$Q$22:$Q5021,'LISTA DE INVENTARIO'!$O$9)-SUMIFS($L$22:$L5293,$C$22:$C5293,C198),SUMIFS('LISTA DE INVENTARIO'!$K$22:$K5021,'LISTA DE INVENTARIO'!$C$22:$C5021,C198,'LISTA DE INVENTARIO'!$Q$22:$Q5021,'LISTA DE INVENTARIO'!$O$9)-SUMIFS($L$22:$L5293,$C$22:$C5293,C198)))</f>
        <v/>
      </c>
      <c r="N198" s="182" t="str">
        <f t="shared" si="5"/>
        <v/>
      </c>
      <c r="O198" s="190"/>
      <c r="P198" s="184" t="str">
        <f t="shared" si="6"/>
        <v/>
      </c>
      <c r="Q198" s="184" t="str">
        <f>IF(ISBLANK(C198),"",SUMIFS($P$22:$P5296,$C$22:$C5296,C198)-SUMIFS('LISTA DE INVENTARIO'!$N$22:$N5023,'LISTA DE INVENTARIO'!$C$22:$C5023,C198))</f>
        <v/>
      </c>
      <c r="R198" s="185"/>
      <c r="S198" s="188" t="str">
        <f ca="1"/>
        <v/>
      </c>
      <c r="T198" s="189" t="b">
        <v>0</v>
      </c>
      <c r="U198" s="211"/>
    </row>
    <row r="199" spans="1:21" ht="20.100000000000001" customHeight="1">
      <c r="A199" s="38"/>
      <c r="B199" s="149">
        <v>178</v>
      </c>
      <c r="C199" s="285"/>
      <c r="D199" s="285"/>
      <c r="E199" s="285"/>
      <c r="F199" s="285"/>
      <c r="G199" s="285"/>
      <c r="H199" s="285"/>
      <c r="I199" s="285"/>
      <c r="J199" s="181"/>
      <c r="K199" s="150"/>
      <c r="L199" s="150"/>
      <c r="M199" s="182" t="str">
        <f>IF(ISBLANK(C199),"",IF('LISTA DE INVENTARIO'!$Q$22:$Q5022='LISTA DE INVENTARIO'!$O$9,SUMIFS('LISTA DE INVENTARIO'!$K$22:$K5022,'LISTA DE INVENTARIO'!$C$22:$C5022,C199,'LISTA DE INVENTARIO'!$Q$22:$Q5022,'LISTA DE INVENTARIO'!$O$9)-SUMIFS($L$22:$L5294,$C$22:$C5294,C199),SUMIFS('LISTA DE INVENTARIO'!$K$22:$K5022,'LISTA DE INVENTARIO'!$C$22:$C5022,C199,'LISTA DE INVENTARIO'!$Q$22:$Q5022,'LISTA DE INVENTARIO'!$O$9)-SUMIFS($L$22:$L5294,$C$22:$C5294,C199)))</f>
        <v/>
      </c>
      <c r="N199" s="182" t="str">
        <f t="shared" si="5"/>
        <v/>
      </c>
      <c r="O199" s="190"/>
      <c r="P199" s="184" t="str">
        <f t="shared" si="6"/>
        <v/>
      </c>
      <c r="Q199" s="184" t="str">
        <f>IF(ISBLANK(C199),"",SUMIFS($P$22:$P5297,$C$22:$C5297,C199)-SUMIFS('LISTA DE INVENTARIO'!$N$22:$N5024,'LISTA DE INVENTARIO'!$C$22:$C5024,C199))</f>
        <v/>
      </c>
      <c r="R199" s="185"/>
      <c r="S199" s="188" t="str">
        <f ca="1"/>
        <v/>
      </c>
      <c r="T199" s="189" t="b">
        <v>0</v>
      </c>
      <c r="U199" s="211"/>
    </row>
    <row r="200" spans="1:21" ht="20.100000000000001" customHeight="1">
      <c r="A200" s="38"/>
      <c r="B200" s="149">
        <v>179</v>
      </c>
      <c r="C200" s="285"/>
      <c r="D200" s="285"/>
      <c r="E200" s="285"/>
      <c r="F200" s="285"/>
      <c r="G200" s="285"/>
      <c r="H200" s="285"/>
      <c r="I200" s="285"/>
      <c r="J200" s="181"/>
      <c r="K200" s="150"/>
      <c r="L200" s="150"/>
      <c r="M200" s="182" t="str">
        <f>IF(ISBLANK(C200),"",IF('LISTA DE INVENTARIO'!$Q$22:$Q5023='LISTA DE INVENTARIO'!$O$9,SUMIFS('LISTA DE INVENTARIO'!$K$22:$K5023,'LISTA DE INVENTARIO'!$C$22:$C5023,C200,'LISTA DE INVENTARIO'!$Q$22:$Q5023,'LISTA DE INVENTARIO'!$O$9)-SUMIFS($L$22:$L5295,$C$22:$C5295,C200),SUMIFS('LISTA DE INVENTARIO'!$K$22:$K5023,'LISTA DE INVENTARIO'!$C$22:$C5023,C200,'LISTA DE INVENTARIO'!$Q$22:$Q5023,'LISTA DE INVENTARIO'!$O$9)-SUMIFS($L$22:$L5295,$C$22:$C5295,C200)))</f>
        <v/>
      </c>
      <c r="N200" s="182" t="str">
        <f t="shared" si="5"/>
        <v/>
      </c>
      <c r="O200" s="190"/>
      <c r="P200" s="184" t="str">
        <f t="shared" si="6"/>
        <v/>
      </c>
      <c r="Q200" s="184" t="str">
        <f>IF(ISBLANK(C200),"",SUMIFS($P$22:$P5298,$C$22:$C5298,C200)-SUMIFS('LISTA DE INVENTARIO'!$N$22:$N5025,'LISTA DE INVENTARIO'!$C$22:$C5025,C200))</f>
        <v/>
      </c>
      <c r="R200" s="185"/>
      <c r="S200" s="188" t="str">
        <f ca="1"/>
        <v/>
      </c>
      <c r="T200" s="189" t="b">
        <v>0</v>
      </c>
      <c r="U200" s="211"/>
    </row>
    <row r="201" spans="1:21" ht="20.100000000000001" customHeight="1">
      <c r="A201" s="38"/>
      <c r="B201" s="149">
        <v>180</v>
      </c>
      <c r="C201" s="285"/>
      <c r="D201" s="285"/>
      <c r="E201" s="285"/>
      <c r="F201" s="285"/>
      <c r="G201" s="285"/>
      <c r="H201" s="285"/>
      <c r="I201" s="285"/>
      <c r="J201" s="181"/>
      <c r="K201" s="150"/>
      <c r="L201" s="150"/>
      <c r="M201" s="182" t="str">
        <f>IF(ISBLANK(C201),"",IF('LISTA DE INVENTARIO'!$Q$22:$Q5024='LISTA DE INVENTARIO'!$O$9,SUMIFS('LISTA DE INVENTARIO'!$K$22:$K5024,'LISTA DE INVENTARIO'!$C$22:$C5024,C201,'LISTA DE INVENTARIO'!$Q$22:$Q5024,'LISTA DE INVENTARIO'!$O$9)-SUMIFS($L$22:$L5296,$C$22:$C5296,C201),SUMIFS('LISTA DE INVENTARIO'!$K$22:$K5024,'LISTA DE INVENTARIO'!$C$22:$C5024,C201,'LISTA DE INVENTARIO'!$Q$22:$Q5024,'LISTA DE INVENTARIO'!$O$9)-SUMIFS($L$22:$L5296,$C$22:$C5296,C201)))</f>
        <v/>
      </c>
      <c r="N201" s="182" t="str">
        <f t="shared" si="5"/>
        <v/>
      </c>
      <c r="O201" s="190"/>
      <c r="P201" s="184" t="str">
        <f t="shared" si="6"/>
        <v/>
      </c>
      <c r="Q201" s="184" t="str">
        <f>IF(ISBLANK(C201),"",SUMIFS($P$22:$P5299,$C$22:$C5299,C201)-SUMIFS('LISTA DE INVENTARIO'!$N$22:$N5026,'LISTA DE INVENTARIO'!$C$22:$C5026,C201))</f>
        <v/>
      </c>
      <c r="R201" s="185"/>
      <c r="S201" s="188" t="str">
        <f ca="1"/>
        <v/>
      </c>
      <c r="T201" s="189" t="b">
        <v>0</v>
      </c>
      <c r="U201" s="211"/>
    </row>
    <row r="202" spans="1:21" ht="20.100000000000001" customHeight="1">
      <c r="A202" s="38"/>
      <c r="B202" s="149">
        <v>181</v>
      </c>
      <c r="C202" s="285"/>
      <c r="D202" s="285"/>
      <c r="E202" s="285"/>
      <c r="F202" s="285"/>
      <c r="G202" s="285"/>
      <c r="H202" s="285"/>
      <c r="I202" s="285"/>
      <c r="J202" s="181"/>
      <c r="K202" s="150"/>
      <c r="L202" s="150"/>
      <c r="M202" s="182" t="str">
        <f>IF(ISBLANK(C202),"",IF('LISTA DE INVENTARIO'!$Q$22:$Q5025='LISTA DE INVENTARIO'!$O$9,SUMIFS('LISTA DE INVENTARIO'!$K$22:$K5025,'LISTA DE INVENTARIO'!$C$22:$C5025,C202,'LISTA DE INVENTARIO'!$Q$22:$Q5025,'LISTA DE INVENTARIO'!$O$9)-SUMIFS($L$22:$L5297,$C$22:$C5297,C202),SUMIFS('LISTA DE INVENTARIO'!$K$22:$K5025,'LISTA DE INVENTARIO'!$C$22:$C5025,C202,'LISTA DE INVENTARIO'!$Q$22:$Q5025,'LISTA DE INVENTARIO'!$O$9)-SUMIFS($L$22:$L5297,$C$22:$C5297,C202)))</f>
        <v/>
      </c>
      <c r="N202" s="182" t="str">
        <f t="shared" si="5"/>
        <v/>
      </c>
      <c r="O202" s="190"/>
      <c r="P202" s="184" t="str">
        <f t="shared" si="6"/>
        <v/>
      </c>
      <c r="Q202" s="184" t="str">
        <f>IF(ISBLANK(C202),"",SUMIFS($P$22:$P5300,$C$22:$C5300,C202)-SUMIFS('LISTA DE INVENTARIO'!$N$22:$N5027,'LISTA DE INVENTARIO'!$C$22:$C5027,C202))</f>
        <v/>
      </c>
      <c r="R202" s="185"/>
      <c r="S202" s="188" t="str">
        <f ca="1"/>
        <v/>
      </c>
      <c r="T202" s="189" t="b">
        <v>0</v>
      </c>
      <c r="U202" s="211"/>
    </row>
    <row r="203" spans="1:21" ht="20.100000000000001" customHeight="1">
      <c r="A203" s="38"/>
      <c r="B203" s="149">
        <v>182</v>
      </c>
      <c r="C203" s="285"/>
      <c r="D203" s="285"/>
      <c r="E203" s="285"/>
      <c r="F203" s="285"/>
      <c r="G203" s="285"/>
      <c r="H203" s="285"/>
      <c r="I203" s="285"/>
      <c r="J203" s="181"/>
      <c r="K203" s="150"/>
      <c r="L203" s="150"/>
      <c r="M203" s="182" t="str">
        <f>IF(ISBLANK(C203),"",IF('LISTA DE INVENTARIO'!$Q$22:$Q5026='LISTA DE INVENTARIO'!$O$9,SUMIFS('LISTA DE INVENTARIO'!$K$22:$K5026,'LISTA DE INVENTARIO'!$C$22:$C5026,C203,'LISTA DE INVENTARIO'!$Q$22:$Q5026,'LISTA DE INVENTARIO'!$O$9)-SUMIFS($L$22:$L5298,$C$22:$C5298,C203),SUMIFS('LISTA DE INVENTARIO'!$K$22:$K5026,'LISTA DE INVENTARIO'!$C$22:$C5026,C203,'LISTA DE INVENTARIO'!$Q$22:$Q5026,'LISTA DE INVENTARIO'!$O$9)-SUMIFS($L$22:$L5298,$C$22:$C5298,C203)))</f>
        <v/>
      </c>
      <c r="N203" s="182" t="str">
        <f t="shared" si="5"/>
        <v/>
      </c>
      <c r="O203" s="190"/>
      <c r="P203" s="184" t="str">
        <f t="shared" si="6"/>
        <v/>
      </c>
      <c r="Q203" s="184" t="str">
        <f>IF(ISBLANK(C203),"",SUMIFS($P$22:$P5301,$C$22:$C5301,C203)-SUMIFS('LISTA DE INVENTARIO'!$N$22:$N5028,'LISTA DE INVENTARIO'!$C$22:$C5028,C203))</f>
        <v/>
      </c>
      <c r="R203" s="185"/>
      <c r="S203" s="188" t="str">
        <f ca="1"/>
        <v/>
      </c>
      <c r="T203" s="189" t="b">
        <v>0</v>
      </c>
      <c r="U203" s="211"/>
    </row>
    <row r="204" spans="1:21" ht="20.100000000000001" customHeight="1">
      <c r="A204" s="38"/>
      <c r="B204" s="149">
        <v>183</v>
      </c>
      <c r="C204" s="285"/>
      <c r="D204" s="285"/>
      <c r="E204" s="285"/>
      <c r="F204" s="285"/>
      <c r="G204" s="285"/>
      <c r="H204" s="285"/>
      <c r="I204" s="285"/>
      <c r="J204" s="181"/>
      <c r="K204" s="150"/>
      <c r="L204" s="150"/>
      <c r="M204" s="182" t="str">
        <f>IF(ISBLANK(C204),"",IF('LISTA DE INVENTARIO'!$Q$22:$Q5027='LISTA DE INVENTARIO'!$O$9,SUMIFS('LISTA DE INVENTARIO'!$K$22:$K5027,'LISTA DE INVENTARIO'!$C$22:$C5027,C204,'LISTA DE INVENTARIO'!$Q$22:$Q5027,'LISTA DE INVENTARIO'!$O$9)-SUMIFS($L$22:$L5299,$C$22:$C5299,C204),SUMIFS('LISTA DE INVENTARIO'!$K$22:$K5027,'LISTA DE INVENTARIO'!$C$22:$C5027,C204,'LISTA DE INVENTARIO'!$Q$22:$Q5027,'LISTA DE INVENTARIO'!$O$9)-SUMIFS($L$22:$L5299,$C$22:$C5299,C204)))</f>
        <v/>
      </c>
      <c r="N204" s="182" t="str">
        <f t="shared" si="5"/>
        <v/>
      </c>
      <c r="O204" s="190"/>
      <c r="P204" s="184" t="str">
        <f t="shared" si="6"/>
        <v/>
      </c>
      <c r="Q204" s="184" t="str">
        <f>IF(ISBLANK(C204),"",SUMIFS($P$22:$P5302,$C$22:$C5302,C204)-SUMIFS('LISTA DE INVENTARIO'!$N$22:$N5029,'LISTA DE INVENTARIO'!$C$22:$C5029,C204))</f>
        <v/>
      </c>
      <c r="R204" s="185"/>
      <c r="S204" s="188" t="str">
        <f ca="1"/>
        <v/>
      </c>
      <c r="T204" s="189" t="b">
        <v>0</v>
      </c>
      <c r="U204" s="211"/>
    </row>
    <row r="205" spans="1:21" ht="20.100000000000001" customHeight="1">
      <c r="A205" s="38"/>
      <c r="B205" s="149">
        <v>184</v>
      </c>
      <c r="C205" s="285"/>
      <c r="D205" s="285"/>
      <c r="E205" s="285"/>
      <c r="F205" s="285"/>
      <c r="G205" s="285"/>
      <c r="H205" s="285"/>
      <c r="I205" s="285"/>
      <c r="J205" s="181"/>
      <c r="K205" s="150"/>
      <c r="L205" s="150"/>
      <c r="M205" s="182" t="str">
        <f>IF(ISBLANK(C205),"",IF('LISTA DE INVENTARIO'!$Q$22:$Q5028='LISTA DE INVENTARIO'!$O$9,SUMIFS('LISTA DE INVENTARIO'!$K$22:$K5028,'LISTA DE INVENTARIO'!$C$22:$C5028,C205,'LISTA DE INVENTARIO'!$Q$22:$Q5028,'LISTA DE INVENTARIO'!$O$9)-SUMIFS($L$22:$L5300,$C$22:$C5300,C205),SUMIFS('LISTA DE INVENTARIO'!$K$22:$K5028,'LISTA DE INVENTARIO'!$C$22:$C5028,C205,'LISTA DE INVENTARIO'!$Q$22:$Q5028,'LISTA DE INVENTARIO'!$O$9)-SUMIFS($L$22:$L5300,$C$22:$C5300,C205)))</f>
        <v/>
      </c>
      <c r="N205" s="182" t="str">
        <f t="shared" si="5"/>
        <v/>
      </c>
      <c r="O205" s="190"/>
      <c r="P205" s="184" t="str">
        <f t="shared" si="6"/>
        <v/>
      </c>
      <c r="Q205" s="184" t="str">
        <f>IF(ISBLANK(C205),"",SUMIFS($P$22:$P5303,$C$22:$C5303,C205)-SUMIFS('LISTA DE INVENTARIO'!$N$22:$N5030,'LISTA DE INVENTARIO'!$C$22:$C5030,C205))</f>
        <v/>
      </c>
      <c r="R205" s="185"/>
      <c r="S205" s="188" t="str">
        <f ca="1"/>
        <v/>
      </c>
      <c r="T205" s="189" t="b">
        <v>0</v>
      </c>
      <c r="U205" s="211"/>
    </row>
    <row r="206" spans="1:21" ht="20.100000000000001" customHeight="1">
      <c r="A206" s="38"/>
      <c r="B206" s="149">
        <v>185</v>
      </c>
      <c r="C206" s="285"/>
      <c r="D206" s="285"/>
      <c r="E206" s="285"/>
      <c r="F206" s="285"/>
      <c r="G206" s="285"/>
      <c r="H206" s="285"/>
      <c r="I206" s="285"/>
      <c r="J206" s="181"/>
      <c r="K206" s="150"/>
      <c r="L206" s="150"/>
      <c r="M206" s="182" t="str">
        <f>IF(ISBLANK(C206),"",IF('LISTA DE INVENTARIO'!$Q$22:$Q5029='LISTA DE INVENTARIO'!$O$9,SUMIFS('LISTA DE INVENTARIO'!$K$22:$K5029,'LISTA DE INVENTARIO'!$C$22:$C5029,C206,'LISTA DE INVENTARIO'!$Q$22:$Q5029,'LISTA DE INVENTARIO'!$O$9)-SUMIFS($L$22:$L5301,$C$22:$C5301,C206),SUMIFS('LISTA DE INVENTARIO'!$K$22:$K5029,'LISTA DE INVENTARIO'!$C$22:$C5029,C206,'LISTA DE INVENTARIO'!$Q$22:$Q5029,'LISTA DE INVENTARIO'!$O$9)-SUMIFS($L$22:$L5301,$C$22:$C5301,C206)))</f>
        <v/>
      </c>
      <c r="N206" s="182" t="str">
        <f t="shared" si="5"/>
        <v/>
      </c>
      <c r="O206" s="190"/>
      <c r="P206" s="184" t="str">
        <f t="shared" si="6"/>
        <v/>
      </c>
      <c r="Q206" s="184" t="str">
        <f>IF(ISBLANK(C206),"",SUMIFS($P$22:$P5304,$C$22:$C5304,C206)-SUMIFS('LISTA DE INVENTARIO'!$N$22:$N5031,'LISTA DE INVENTARIO'!$C$22:$C5031,C206))</f>
        <v/>
      </c>
      <c r="R206" s="185"/>
      <c r="S206" s="188" t="str">
        <f ca="1"/>
        <v/>
      </c>
      <c r="T206" s="189" t="b">
        <v>0</v>
      </c>
      <c r="U206" s="211"/>
    </row>
    <row r="207" spans="1:21" ht="20.100000000000001" customHeight="1">
      <c r="A207" s="38"/>
      <c r="B207" s="149">
        <v>186</v>
      </c>
      <c r="C207" s="285"/>
      <c r="D207" s="285"/>
      <c r="E207" s="285"/>
      <c r="F207" s="285"/>
      <c r="G207" s="285"/>
      <c r="H207" s="285"/>
      <c r="I207" s="285"/>
      <c r="J207" s="181"/>
      <c r="K207" s="150"/>
      <c r="L207" s="150"/>
      <c r="M207" s="182" t="str">
        <f>IF(ISBLANK(C207),"",IF('LISTA DE INVENTARIO'!$Q$22:$Q5030='LISTA DE INVENTARIO'!$O$9,SUMIFS('LISTA DE INVENTARIO'!$K$22:$K5030,'LISTA DE INVENTARIO'!$C$22:$C5030,C207,'LISTA DE INVENTARIO'!$Q$22:$Q5030,'LISTA DE INVENTARIO'!$O$9)-SUMIFS($L$22:$L5302,$C$22:$C5302,C207),SUMIFS('LISTA DE INVENTARIO'!$K$22:$K5030,'LISTA DE INVENTARIO'!$C$22:$C5030,C207,'LISTA DE INVENTARIO'!$Q$22:$Q5030,'LISTA DE INVENTARIO'!$O$9)-SUMIFS($L$22:$L5302,$C$22:$C5302,C207)))</f>
        <v/>
      </c>
      <c r="N207" s="182" t="str">
        <f t="shared" si="5"/>
        <v/>
      </c>
      <c r="O207" s="190"/>
      <c r="P207" s="184" t="str">
        <f t="shared" si="6"/>
        <v/>
      </c>
      <c r="Q207" s="184" t="str">
        <f>IF(ISBLANK(C207),"",SUMIFS($P$22:$P5305,$C$22:$C5305,C207)-SUMIFS('LISTA DE INVENTARIO'!$N$22:$N5032,'LISTA DE INVENTARIO'!$C$22:$C5032,C207))</f>
        <v/>
      </c>
      <c r="R207" s="185"/>
      <c r="S207" s="188" t="str">
        <f ca="1"/>
        <v/>
      </c>
      <c r="T207" s="189" t="b">
        <v>0</v>
      </c>
      <c r="U207" s="211"/>
    </row>
    <row r="208" spans="1:21" ht="20.100000000000001" customHeight="1">
      <c r="A208" s="38"/>
      <c r="B208" s="149">
        <v>187</v>
      </c>
      <c r="C208" s="285"/>
      <c r="D208" s="285"/>
      <c r="E208" s="285"/>
      <c r="F208" s="285"/>
      <c r="G208" s="285"/>
      <c r="H208" s="285"/>
      <c r="I208" s="285"/>
      <c r="J208" s="181"/>
      <c r="K208" s="150"/>
      <c r="L208" s="150"/>
      <c r="M208" s="182" t="str">
        <f>IF(ISBLANK(C208),"",IF('LISTA DE INVENTARIO'!$Q$22:$Q5031='LISTA DE INVENTARIO'!$O$9,SUMIFS('LISTA DE INVENTARIO'!$K$22:$K5031,'LISTA DE INVENTARIO'!$C$22:$C5031,C208,'LISTA DE INVENTARIO'!$Q$22:$Q5031,'LISTA DE INVENTARIO'!$O$9)-SUMIFS($L$22:$L5303,$C$22:$C5303,C208),SUMIFS('LISTA DE INVENTARIO'!$K$22:$K5031,'LISTA DE INVENTARIO'!$C$22:$C5031,C208,'LISTA DE INVENTARIO'!$Q$22:$Q5031,'LISTA DE INVENTARIO'!$O$9)-SUMIFS($L$22:$L5303,$C$22:$C5303,C208)))</f>
        <v/>
      </c>
      <c r="N208" s="182" t="str">
        <f t="shared" si="5"/>
        <v/>
      </c>
      <c r="O208" s="190"/>
      <c r="P208" s="184" t="str">
        <f t="shared" si="6"/>
        <v/>
      </c>
      <c r="Q208" s="184" t="str">
        <f>IF(ISBLANK(C208),"",SUMIFS($P$22:$P5306,$C$22:$C5306,C208)-SUMIFS('LISTA DE INVENTARIO'!$N$22:$N5033,'LISTA DE INVENTARIO'!$C$22:$C5033,C208))</f>
        <v/>
      </c>
      <c r="R208" s="185"/>
      <c r="S208" s="188" t="str">
        <f ca="1"/>
        <v/>
      </c>
      <c r="T208" s="189" t="b">
        <v>0</v>
      </c>
      <c r="U208" s="211"/>
    </row>
    <row r="209" spans="1:21" ht="20.100000000000001" customHeight="1">
      <c r="A209" s="38"/>
      <c r="B209" s="149">
        <v>188</v>
      </c>
      <c r="C209" s="285"/>
      <c r="D209" s="285"/>
      <c r="E209" s="285"/>
      <c r="F209" s="285"/>
      <c r="G209" s="285"/>
      <c r="H209" s="285"/>
      <c r="I209" s="285"/>
      <c r="J209" s="181"/>
      <c r="K209" s="150"/>
      <c r="L209" s="150"/>
      <c r="M209" s="182" t="str">
        <f>IF(ISBLANK(C209),"",IF('LISTA DE INVENTARIO'!$Q$22:$Q5032='LISTA DE INVENTARIO'!$O$9,SUMIFS('LISTA DE INVENTARIO'!$K$22:$K5032,'LISTA DE INVENTARIO'!$C$22:$C5032,C209,'LISTA DE INVENTARIO'!$Q$22:$Q5032,'LISTA DE INVENTARIO'!$O$9)-SUMIFS($L$22:$L5304,$C$22:$C5304,C209),SUMIFS('LISTA DE INVENTARIO'!$K$22:$K5032,'LISTA DE INVENTARIO'!$C$22:$C5032,C209,'LISTA DE INVENTARIO'!$Q$22:$Q5032,'LISTA DE INVENTARIO'!$O$9)-SUMIFS($L$22:$L5304,$C$22:$C5304,C209)))</f>
        <v/>
      </c>
      <c r="N209" s="182" t="str">
        <f t="shared" si="5"/>
        <v/>
      </c>
      <c r="O209" s="190"/>
      <c r="P209" s="184" t="str">
        <f t="shared" si="6"/>
        <v/>
      </c>
      <c r="Q209" s="184" t="str">
        <f>IF(ISBLANK(C209),"",SUMIFS($P$22:$P5307,$C$22:$C5307,C209)-SUMIFS('LISTA DE INVENTARIO'!$N$22:$N5034,'LISTA DE INVENTARIO'!$C$22:$C5034,C209))</f>
        <v/>
      </c>
      <c r="R209" s="185"/>
      <c r="S209" s="188" t="str">
        <f ca="1"/>
        <v/>
      </c>
      <c r="T209" s="189" t="b">
        <v>0</v>
      </c>
      <c r="U209" s="211"/>
    </row>
    <row r="210" spans="1:21" ht="20.100000000000001" customHeight="1">
      <c r="A210" s="38"/>
      <c r="B210" s="149">
        <v>189</v>
      </c>
      <c r="C210" s="285"/>
      <c r="D210" s="285"/>
      <c r="E210" s="285"/>
      <c r="F210" s="285"/>
      <c r="G210" s="285"/>
      <c r="H210" s="285"/>
      <c r="I210" s="285"/>
      <c r="J210" s="181"/>
      <c r="K210" s="150"/>
      <c r="L210" s="150"/>
      <c r="M210" s="182" t="str">
        <f>IF(ISBLANK(C210),"",IF('LISTA DE INVENTARIO'!$Q$22:$Q5033='LISTA DE INVENTARIO'!$O$9,SUMIFS('LISTA DE INVENTARIO'!$K$22:$K5033,'LISTA DE INVENTARIO'!$C$22:$C5033,C210,'LISTA DE INVENTARIO'!$Q$22:$Q5033,'LISTA DE INVENTARIO'!$O$9)-SUMIFS($L$22:$L5305,$C$22:$C5305,C210),SUMIFS('LISTA DE INVENTARIO'!$K$22:$K5033,'LISTA DE INVENTARIO'!$C$22:$C5033,C210,'LISTA DE INVENTARIO'!$Q$22:$Q5033,'LISTA DE INVENTARIO'!$O$9)-SUMIFS($L$22:$L5305,$C$22:$C5305,C210)))</f>
        <v/>
      </c>
      <c r="N210" s="182" t="str">
        <f t="shared" si="5"/>
        <v/>
      </c>
      <c r="O210" s="190"/>
      <c r="P210" s="184" t="str">
        <f t="shared" si="6"/>
        <v/>
      </c>
      <c r="Q210" s="184" t="str">
        <f>IF(ISBLANK(C210),"",SUMIFS($P$22:$P5308,$C$22:$C5308,C210)-SUMIFS('LISTA DE INVENTARIO'!$N$22:$N5035,'LISTA DE INVENTARIO'!$C$22:$C5035,C210))</f>
        <v/>
      </c>
      <c r="R210" s="185"/>
      <c r="S210" s="188" t="str">
        <f ca="1"/>
        <v/>
      </c>
      <c r="T210" s="189" t="b">
        <v>0</v>
      </c>
      <c r="U210" s="211"/>
    </row>
    <row r="211" spans="1:21" ht="20.100000000000001" customHeight="1">
      <c r="A211" s="38"/>
      <c r="B211" s="149">
        <v>190</v>
      </c>
      <c r="C211" s="285"/>
      <c r="D211" s="285"/>
      <c r="E211" s="285"/>
      <c r="F211" s="285"/>
      <c r="G211" s="285"/>
      <c r="H211" s="285"/>
      <c r="I211" s="285"/>
      <c r="J211" s="181"/>
      <c r="K211" s="150"/>
      <c r="L211" s="150"/>
      <c r="M211" s="182" t="str">
        <f>IF(ISBLANK(C211),"",IF('LISTA DE INVENTARIO'!$Q$22:$Q5034='LISTA DE INVENTARIO'!$O$9,SUMIFS('LISTA DE INVENTARIO'!$K$22:$K5034,'LISTA DE INVENTARIO'!$C$22:$C5034,C211,'LISTA DE INVENTARIO'!$Q$22:$Q5034,'LISTA DE INVENTARIO'!$O$9)-SUMIFS($L$22:$L5306,$C$22:$C5306,C211),SUMIFS('LISTA DE INVENTARIO'!$K$22:$K5034,'LISTA DE INVENTARIO'!$C$22:$C5034,C211,'LISTA DE INVENTARIO'!$Q$22:$Q5034,'LISTA DE INVENTARIO'!$O$9)-SUMIFS($L$22:$L5306,$C$22:$C5306,C211)))</f>
        <v/>
      </c>
      <c r="N211" s="182" t="str">
        <f t="shared" si="5"/>
        <v/>
      </c>
      <c r="O211" s="190"/>
      <c r="P211" s="184" t="str">
        <f t="shared" si="6"/>
        <v/>
      </c>
      <c r="Q211" s="184" t="str">
        <f>IF(ISBLANK(C211),"",SUMIFS($P$22:$P5309,$C$22:$C5309,C211)-SUMIFS('LISTA DE INVENTARIO'!$N$22:$N5036,'LISTA DE INVENTARIO'!$C$22:$C5036,C211))</f>
        <v/>
      </c>
      <c r="R211" s="185"/>
      <c r="S211" s="188" t="str">
        <f ca="1"/>
        <v/>
      </c>
      <c r="T211" s="189" t="b">
        <v>0</v>
      </c>
      <c r="U211" s="211"/>
    </row>
    <row r="212" spans="1:21" ht="20.100000000000001" customHeight="1">
      <c r="A212" s="38"/>
      <c r="B212" s="149">
        <v>191</v>
      </c>
      <c r="C212" s="285"/>
      <c r="D212" s="285"/>
      <c r="E212" s="285"/>
      <c r="F212" s="285"/>
      <c r="G212" s="285"/>
      <c r="H212" s="285"/>
      <c r="I212" s="285"/>
      <c r="J212" s="181"/>
      <c r="K212" s="150"/>
      <c r="L212" s="150"/>
      <c r="M212" s="182" t="str">
        <f>IF(ISBLANK(C212),"",IF('LISTA DE INVENTARIO'!$Q$22:$Q5035='LISTA DE INVENTARIO'!$O$9,SUMIFS('LISTA DE INVENTARIO'!$K$22:$K5035,'LISTA DE INVENTARIO'!$C$22:$C5035,C212,'LISTA DE INVENTARIO'!$Q$22:$Q5035,'LISTA DE INVENTARIO'!$O$9)-SUMIFS($L$22:$L5307,$C$22:$C5307,C212),SUMIFS('LISTA DE INVENTARIO'!$K$22:$K5035,'LISTA DE INVENTARIO'!$C$22:$C5035,C212,'LISTA DE INVENTARIO'!$Q$22:$Q5035,'LISTA DE INVENTARIO'!$O$9)-SUMIFS($L$22:$L5307,$C$22:$C5307,C212)))</f>
        <v/>
      </c>
      <c r="N212" s="182" t="str">
        <f t="shared" si="5"/>
        <v/>
      </c>
      <c r="O212" s="190"/>
      <c r="P212" s="184" t="str">
        <f t="shared" si="6"/>
        <v/>
      </c>
      <c r="Q212" s="184" t="str">
        <f>IF(ISBLANK(C212),"",SUMIFS($P$22:$P5310,$C$22:$C5310,C212)-SUMIFS('LISTA DE INVENTARIO'!$N$22:$N5037,'LISTA DE INVENTARIO'!$C$22:$C5037,C212))</f>
        <v/>
      </c>
      <c r="R212" s="185"/>
      <c r="S212" s="188" t="str">
        <f ca="1"/>
        <v/>
      </c>
      <c r="T212" s="189" t="b">
        <v>0</v>
      </c>
      <c r="U212" s="211"/>
    </row>
    <row r="213" spans="1:21" ht="20.100000000000001" customHeight="1">
      <c r="A213" s="38"/>
      <c r="B213" s="149">
        <v>192</v>
      </c>
      <c r="C213" s="285"/>
      <c r="D213" s="285"/>
      <c r="E213" s="285"/>
      <c r="F213" s="285"/>
      <c r="G213" s="285"/>
      <c r="H213" s="285"/>
      <c r="I213" s="285"/>
      <c r="J213" s="181"/>
      <c r="K213" s="150"/>
      <c r="L213" s="150"/>
      <c r="M213" s="182" t="str">
        <f>IF(ISBLANK(C213),"",IF('LISTA DE INVENTARIO'!$Q$22:$Q5036='LISTA DE INVENTARIO'!$O$9,SUMIFS('LISTA DE INVENTARIO'!$K$22:$K5036,'LISTA DE INVENTARIO'!$C$22:$C5036,C213,'LISTA DE INVENTARIO'!$Q$22:$Q5036,'LISTA DE INVENTARIO'!$O$9)-SUMIFS($L$22:$L5308,$C$22:$C5308,C213),SUMIFS('LISTA DE INVENTARIO'!$K$22:$K5036,'LISTA DE INVENTARIO'!$C$22:$C5036,C213,'LISTA DE INVENTARIO'!$Q$22:$Q5036,'LISTA DE INVENTARIO'!$O$9)-SUMIFS($L$22:$L5308,$C$22:$C5308,C213)))</f>
        <v/>
      </c>
      <c r="N213" s="182" t="str">
        <f t="shared" si="5"/>
        <v/>
      </c>
      <c r="O213" s="190"/>
      <c r="P213" s="184" t="str">
        <f t="shared" si="6"/>
        <v/>
      </c>
      <c r="Q213" s="184" t="str">
        <f>IF(ISBLANK(C213),"",SUMIFS($P$22:$P5311,$C$22:$C5311,C213)-SUMIFS('LISTA DE INVENTARIO'!$N$22:$N5038,'LISTA DE INVENTARIO'!$C$22:$C5038,C213))</f>
        <v/>
      </c>
      <c r="R213" s="185"/>
      <c r="S213" s="188" t="str">
        <f ca="1"/>
        <v/>
      </c>
      <c r="T213" s="189" t="b">
        <v>0</v>
      </c>
      <c r="U213" s="211"/>
    </row>
    <row r="214" spans="1:21" ht="20.100000000000001" customHeight="1">
      <c r="A214" s="38"/>
      <c r="B214" s="149">
        <v>193</v>
      </c>
      <c r="C214" s="285"/>
      <c r="D214" s="285"/>
      <c r="E214" s="285"/>
      <c r="F214" s="285"/>
      <c r="G214" s="285"/>
      <c r="H214" s="285"/>
      <c r="I214" s="285"/>
      <c r="J214" s="181"/>
      <c r="K214" s="150"/>
      <c r="L214" s="150"/>
      <c r="M214" s="182" t="str">
        <f>IF(ISBLANK(C214),"",IF('LISTA DE INVENTARIO'!$Q$22:$Q5037='LISTA DE INVENTARIO'!$O$9,SUMIFS('LISTA DE INVENTARIO'!$K$22:$K5037,'LISTA DE INVENTARIO'!$C$22:$C5037,C214,'LISTA DE INVENTARIO'!$Q$22:$Q5037,'LISTA DE INVENTARIO'!$O$9)-SUMIFS($L$22:$L5309,$C$22:$C5309,C214),SUMIFS('LISTA DE INVENTARIO'!$K$22:$K5037,'LISTA DE INVENTARIO'!$C$22:$C5037,C214,'LISTA DE INVENTARIO'!$Q$22:$Q5037,'LISTA DE INVENTARIO'!$O$9)-SUMIFS($L$22:$L5309,$C$22:$C5309,C214)))</f>
        <v/>
      </c>
      <c r="N214" s="182" t="str">
        <f t="shared" ref="N214:N277" si="7">IF(T214=TRUE,"ENVIADO",IF(ISBLANK(C214),"",IF((AND(M214&lt;=0)),$K$9,IF(AND(M214&gt;0,M214&lt;=10),$O$9,$M$9))))</f>
        <v/>
      </c>
      <c r="O214" s="190"/>
      <c r="P214" s="184" t="str">
        <f t="shared" si="6"/>
        <v/>
      </c>
      <c r="Q214" s="184" t="str">
        <f>IF(ISBLANK(C214),"",SUMIFS($P$22:$P5312,$C$22:$C5312,C214)-SUMIFS('LISTA DE INVENTARIO'!$N$22:$N5039,'LISTA DE INVENTARIO'!$C$22:$C5039,C214))</f>
        <v/>
      </c>
      <c r="R214" s="185"/>
      <c r="S214" s="188" t="str">
        <f ca="1"/>
        <v/>
      </c>
      <c r="T214" s="189" t="b">
        <v>0</v>
      </c>
      <c r="U214" s="211"/>
    </row>
    <row r="215" spans="1:21" ht="20.100000000000001" customHeight="1">
      <c r="A215" s="38"/>
      <c r="B215" s="149">
        <v>194</v>
      </c>
      <c r="C215" s="285"/>
      <c r="D215" s="285"/>
      <c r="E215" s="285"/>
      <c r="F215" s="285"/>
      <c r="G215" s="285"/>
      <c r="H215" s="285"/>
      <c r="I215" s="285"/>
      <c r="J215" s="181"/>
      <c r="K215" s="150"/>
      <c r="L215" s="150"/>
      <c r="M215" s="182" t="str">
        <f>IF(ISBLANK(C215),"",IF('LISTA DE INVENTARIO'!$Q$22:$Q5038='LISTA DE INVENTARIO'!$O$9,SUMIFS('LISTA DE INVENTARIO'!$K$22:$K5038,'LISTA DE INVENTARIO'!$C$22:$C5038,C215,'LISTA DE INVENTARIO'!$Q$22:$Q5038,'LISTA DE INVENTARIO'!$O$9)-SUMIFS($L$22:$L5310,$C$22:$C5310,C215),SUMIFS('LISTA DE INVENTARIO'!$K$22:$K5038,'LISTA DE INVENTARIO'!$C$22:$C5038,C215,'LISTA DE INVENTARIO'!$Q$22:$Q5038,'LISTA DE INVENTARIO'!$O$9)-SUMIFS($L$22:$L5310,$C$22:$C5310,C215)))</f>
        <v/>
      </c>
      <c r="N215" s="182" t="str">
        <f t="shared" si="7"/>
        <v/>
      </c>
      <c r="O215" s="190"/>
      <c r="P215" s="184" t="str">
        <f t="shared" si="6"/>
        <v/>
      </c>
      <c r="Q215" s="184" t="str">
        <f>IF(ISBLANK(C215),"",SUMIFS($P$22:$P5313,$C$22:$C5313,C215)-SUMIFS('LISTA DE INVENTARIO'!$N$22:$N5040,'LISTA DE INVENTARIO'!$C$22:$C5040,C215))</f>
        <v/>
      </c>
      <c r="R215" s="185"/>
      <c r="S215" s="188" t="str">
        <f ca="1"/>
        <v/>
      </c>
      <c r="T215" s="189" t="b">
        <v>0</v>
      </c>
      <c r="U215" s="211"/>
    </row>
    <row r="216" spans="1:21" ht="20.100000000000001" customHeight="1">
      <c r="A216" s="38"/>
      <c r="B216" s="149">
        <v>195</v>
      </c>
      <c r="C216" s="285"/>
      <c r="D216" s="285"/>
      <c r="E216" s="285"/>
      <c r="F216" s="285"/>
      <c r="G216" s="285"/>
      <c r="H216" s="285"/>
      <c r="I216" s="285"/>
      <c r="J216" s="181"/>
      <c r="K216" s="150"/>
      <c r="L216" s="150"/>
      <c r="M216" s="182" t="str">
        <f>IF(ISBLANK(C216),"",IF('LISTA DE INVENTARIO'!$Q$22:$Q5039='LISTA DE INVENTARIO'!$O$9,SUMIFS('LISTA DE INVENTARIO'!$K$22:$K5039,'LISTA DE INVENTARIO'!$C$22:$C5039,C216,'LISTA DE INVENTARIO'!$Q$22:$Q5039,'LISTA DE INVENTARIO'!$O$9)-SUMIFS($L$22:$L5311,$C$22:$C5311,C216),SUMIFS('LISTA DE INVENTARIO'!$K$22:$K5039,'LISTA DE INVENTARIO'!$C$22:$C5039,C216,'LISTA DE INVENTARIO'!$Q$22:$Q5039,'LISTA DE INVENTARIO'!$O$9)-SUMIFS($L$22:$L5311,$C$22:$C5311,C216)))</f>
        <v/>
      </c>
      <c r="N216" s="182" t="str">
        <f t="shared" si="7"/>
        <v/>
      </c>
      <c r="O216" s="190"/>
      <c r="P216" s="184" t="str">
        <f t="shared" si="6"/>
        <v/>
      </c>
      <c r="Q216" s="184" t="str">
        <f>IF(ISBLANK(C216),"",SUMIFS($P$22:$P5314,$C$22:$C5314,C216)-SUMIFS('LISTA DE INVENTARIO'!$N$22:$N5041,'LISTA DE INVENTARIO'!$C$22:$C5041,C216))</f>
        <v/>
      </c>
      <c r="R216" s="185"/>
      <c r="S216" s="188" t="str">
        <f ca="1"/>
        <v/>
      </c>
      <c r="T216" s="189" t="b">
        <v>0</v>
      </c>
      <c r="U216" s="211"/>
    </row>
    <row r="217" spans="1:21" ht="20.100000000000001" customHeight="1">
      <c r="A217" s="38"/>
      <c r="B217" s="149">
        <v>196</v>
      </c>
      <c r="C217" s="285"/>
      <c r="D217" s="285"/>
      <c r="E217" s="285"/>
      <c r="F217" s="285"/>
      <c r="G217" s="285"/>
      <c r="H217" s="285"/>
      <c r="I217" s="285"/>
      <c r="J217" s="181"/>
      <c r="K217" s="150"/>
      <c r="L217" s="150"/>
      <c r="M217" s="182" t="str">
        <f>IF(ISBLANK(C217),"",IF('LISTA DE INVENTARIO'!$Q$22:$Q5040='LISTA DE INVENTARIO'!$O$9,SUMIFS('LISTA DE INVENTARIO'!$K$22:$K5040,'LISTA DE INVENTARIO'!$C$22:$C5040,C217,'LISTA DE INVENTARIO'!$Q$22:$Q5040,'LISTA DE INVENTARIO'!$O$9)-SUMIFS($L$22:$L5312,$C$22:$C5312,C217),SUMIFS('LISTA DE INVENTARIO'!$K$22:$K5040,'LISTA DE INVENTARIO'!$C$22:$C5040,C217,'LISTA DE INVENTARIO'!$Q$22:$Q5040,'LISTA DE INVENTARIO'!$O$9)-SUMIFS($L$22:$L5312,$C$22:$C5312,C217)))</f>
        <v/>
      </c>
      <c r="N217" s="182" t="str">
        <f t="shared" si="7"/>
        <v/>
      </c>
      <c r="O217" s="190"/>
      <c r="P217" s="184" t="str">
        <f t="shared" si="6"/>
        <v/>
      </c>
      <c r="Q217" s="184" t="str">
        <f>IF(ISBLANK(C217),"",SUMIFS($P$22:$P5315,$C$22:$C5315,C217)-SUMIFS('LISTA DE INVENTARIO'!$N$22:$N5042,'LISTA DE INVENTARIO'!$C$22:$C5042,C217))</f>
        <v/>
      </c>
      <c r="R217" s="185"/>
      <c r="S217" s="188" t="str">
        <f ca="1"/>
        <v/>
      </c>
      <c r="T217" s="189" t="b">
        <v>0</v>
      </c>
      <c r="U217" s="211"/>
    </row>
    <row r="218" spans="1:21" ht="20.100000000000001" customHeight="1">
      <c r="A218" s="38"/>
      <c r="B218" s="149">
        <v>197</v>
      </c>
      <c r="C218" s="285"/>
      <c r="D218" s="285"/>
      <c r="E218" s="285"/>
      <c r="F218" s="285"/>
      <c r="G218" s="285"/>
      <c r="H218" s="285"/>
      <c r="I218" s="285"/>
      <c r="J218" s="181"/>
      <c r="K218" s="150"/>
      <c r="L218" s="150"/>
      <c r="M218" s="182" t="str">
        <f>IF(ISBLANK(C218),"",IF('LISTA DE INVENTARIO'!$Q$22:$Q5041='LISTA DE INVENTARIO'!$O$9,SUMIFS('LISTA DE INVENTARIO'!$K$22:$K5041,'LISTA DE INVENTARIO'!$C$22:$C5041,C218,'LISTA DE INVENTARIO'!$Q$22:$Q5041,'LISTA DE INVENTARIO'!$O$9)-SUMIFS($L$22:$L5313,$C$22:$C5313,C218),SUMIFS('LISTA DE INVENTARIO'!$K$22:$K5041,'LISTA DE INVENTARIO'!$C$22:$C5041,C218,'LISTA DE INVENTARIO'!$Q$22:$Q5041,'LISTA DE INVENTARIO'!$O$9)-SUMIFS($L$22:$L5313,$C$22:$C5313,C218)))</f>
        <v/>
      </c>
      <c r="N218" s="182" t="str">
        <f t="shared" si="7"/>
        <v/>
      </c>
      <c r="O218" s="190"/>
      <c r="P218" s="184" t="str">
        <f t="shared" si="6"/>
        <v/>
      </c>
      <c r="Q218" s="184" t="str">
        <f>IF(ISBLANK(C218),"",SUMIFS($P$22:$P5316,$C$22:$C5316,C218)-SUMIFS('LISTA DE INVENTARIO'!$N$22:$N5043,'LISTA DE INVENTARIO'!$C$22:$C5043,C218))</f>
        <v/>
      </c>
      <c r="R218" s="185"/>
      <c r="S218" s="188" t="str">
        <f ca="1"/>
        <v/>
      </c>
      <c r="T218" s="189" t="b">
        <v>0</v>
      </c>
      <c r="U218" s="211"/>
    </row>
    <row r="219" spans="1:21" ht="20.100000000000001" customHeight="1">
      <c r="A219" s="38"/>
      <c r="B219" s="149">
        <v>198</v>
      </c>
      <c r="C219" s="285"/>
      <c r="D219" s="285"/>
      <c r="E219" s="285"/>
      <c r="F219" s="285"/>
      <c r="G219" s="285"/>
      <c r="H219" s="285"/>
      <c r="I219" s="285"/>
      <c r="J219" s="181"/>
      <c r="K219" s="150"/>
      <c r="L219" s="150"/>
      <c r="M219" s="182" t="str">
        <f>IF(ISBLANK(C219),"",IF('LISTA DE INVENTARIO'!$Q$22:$Q5042='LISTA DE INVENTARIO'!$O$9,SUMIFS('LISTA DE INVENTARIO'!$K$22:$K5042,'LISTA DE INVENTARIO'!$C$22:$C5042,C219,'LISTA DE INVENTARIO'!$Q$22:$Q5042,'LISTA DE INVENTARIO'!$O$9)-SUMIFS($L$22:$L5314,$C$22:$C5314,C219),SUMIFS('LISTA DE INVENTARIO'!$K$22:$K5042,'LISTA DE INVENTARIO'!$C$22:$C5042,C219,'LISTA DE INVENTARIO'!$Q$22:$Q5042,'LISTA DE INVENTARIO'!$O$9)-SUMIFS($L$22:$L5314,$C$22:$C5314,C219)))</f>
        <v/>
      </c>
      <c r="N219" s="182" t="str">
        <f t="shared" si="7"/>
        <v/>
      </c>
      <c r="O219" s="190"/>
      <c r="P219" s="184" t="str">
        <f t="shared" si="6"/>
        <v/>
      </c>
      <c r="Q219" s="184" t="str">
        <f>IF(ISBLANK(C219),"",SUMIFS($P$22:$P5317,$C$22:$C5317,C219)-SUMIFS('LISTA DE INVENTARIO'!$N$22:$N5044,'LISTA DE INVENTARIO'!$C$22:$C5044,C219))</f>
        <v/>
      </c>
      <c r="R219" s="185"/>
      <c r="S219" s="188" t="str">
        <f ca="1"/>
        <v/>
      </c>
      <c r="T219" s="189" t="b">
        <v>0</v>
      </c>
      <c r="U219" s="211"/>
    </row>
    <row r="220" spans="1:21" ht="20.100000000000001" customHeight="1">
      <c r="A220" s="38"/>
      <c r="B220" s="149">
        <v>199</v>
      </c>
      <c r="C220" s="285"/>
      <c r="D220" s="285"/>
      <c r="E220" s="285"/>
      <c r="F220" s="285"/>
      <c r="G220" s="285"/>
      <c r="H220" s="285"/>
      <c r="I220" s="285"/>
      <c r="J220" s="181"/>
      <c r="K220" s="150"/>
      <c r="L220" s="150"/>
      <c r="M220" s="182" t="str">
        <f>IF(ISBLANK(C220),"",IF('LISTA DE INVENTARIO'!$Q$22:$Q5043='LISTA DE INVENTARIO'!$O$9,SUMIFS('LISTA DE INVENTARIO'!$K$22:$K5043,'LISTA DE INVENTARIO'!$C$22:$C5043,C220,'LISTA DE INVENTARIO'!$Q$22:$Q5043,'LISTA DE INVENTARIO'!$O$9)-SUMIFS($L$22:$L5315,$C$22:$C5315,C220),SUMIFS('LISTA DE INVENTARIO'!$K$22:$K5043,'LISTA DE INVENTARIO'!$C$22:$C5043,C220,'LISTA DE INVENTARIO'!$Q$22:$Q5043,'LISTA DE INVENTARIO'!$O$9)-SUMIFS($L$22:$L5315,$C$22:$C5315,C220)))</f>
        <v/>
      </c>
      <c r="N220" s="182" t="str">
        <f t="shared" si="7"/>
        <v/>
      </c>
      <c r="O220" s="190"/>
      <c r="P220" s="184" t="str">
        <f t="shared" si="6"/>
        <v/>
      </c>
      <c r="Q220" s="184" t="str">
        <f>IF(ISBLANK(C220),"",SUMIFS($P$22:$P5318,$C$22:$C5318,C220)-SUMIFS('LISTA DE INVENTARIO'!$N$22:$N5045,'LISTA DE INVENTARIO'!$C$22:$C5045,C220))</f>
        <v/>
      </c>
      <c r="R220" s="185"/>
      <c r="S220" s="188" t="str">
        <f ca="1"/>
        <v/>
      </c>
      <c r="T220" s="189" t="b">
        <v>0</v>
      </c>
      <c r="U220" s="211"/>
    </row>
    <row r="221" spans="1:21" ht="20.100000000000001" customHeight="1">
      <c r="A221" s="38"/>
      <c r="B221" s="149">
        <v>200</v>
      </c>
      <c r="C221" s="285"/>
      <c r="D221" s="285"/>
      <c r="E221" s="285"/>
      <c r="F221" s="285"/>
      <c r="G221" s="285"/>
      <c r="H221" s="285"/>
      <c r="I221" s="285"/>
      <c r="J221" s="181"/>
      <c r="K221" s="150"/>
      <c r="L221" s="150"/>
      <c r="M221" s="182" t="str">
        <f>IF(ISBLANK(C221),"",IF('LISTA DE INVENTARIO'!$Q$22:$Q5044='LISTA DE INVENTARIO'!$O$9,SUMIFS('LISTA DE INVENTARIO'!$K$22:$K5044,'LISTA DE INVENTARIO'!$C$22:$C5044,C221,'LISTA DE INVENTARIO'!$Q$22:$Q5044,'LISTA DE INVENTARIO'!$O$9)-SUMIFS($L$22:$L5316,$C$22:$C5316,C221),SUMIFS('LISTA DE INVENTARIO'!$K$22:$K5044,'LISTA DE INVENTARIO'!$C$22:$C5044,C221,'LISTA DE INVENTARIO'!$Q$22:$Q5044,'LISTA DE INVENTARIO'!$O$9)-SUMIFS($L$22:$L5316,$C$22:$C5316,C221)))</f>
        <v/>
      </c>
      <c r="N221" s="182" t="str">
        <f t="shared" si="7"/>
        <v/>
      </c>
      <c r="O221" s="190"/>
      <c r="P221" s="184" t="str">
        <f t="shared" si="6"/>
        <v/>
      </c>
      <c r="Q221" s="184" t="str">
        <f>IF(ISBLANK(C221),"",SUMIFS($P$22:$P5319,$C$22:$C5319,C221)-SUMIFS('LISTA DE INVENTARIO'!$N$22:$N5046,'LISTA DE INVENTARIO'!$C$22:$C5046,C221))</f>
        <v/>
      </c>
      <c r="R221" s="185"/>
      <c r="S221" s="188" t="str">
        <f ca="1"/>
        <v/>
      </c>
      <c r="T221" s="189" t="b">
        <v>0</v>
      </c>
      <c r="U221" s="211"/>
    </row>
    <row r="222" spans="1:21" ht="20.100000000000001" customHeight="1">
      <c r="A222" s="38"/>
      <c r="B222" s="149">
        <v>201</v>
      </c>
      <c r="C222" s="285"/>
      <c r="D222" s="285"/>
      <c r="E222" s="285"/>
      <c r="F222" s="285"/>
      <c r="G222" s="285"/>
      <c r="H222" s="285"/>
      <c r="I222" s="285"/>
      <c r="J222" s="181"/>
      <c r="K222" s="150"/>
      <c r="L222" s="150"/>
      <c r="M222" s="182" t="str">
        <f>IF(ISBLANK(C222),"",IF('LISTA DE INVENTARIO'!$Q$22:$Q5045='LISTA DE INVENTARIO'!$O$9,SUMIFS('LISTA DE INVENTARIO'!$K$22:$K5045,'LISTA DE INVENTARIO'!$C$22:$C5045,C222,'LISTA DE INVENTARIO'!$Q$22:$Q5045,'LISTA DE INVENTARIO'!$O$9)-SUMIFS($L$22:$L5317,$C$22:$C5317,C222),SUMIFS('LISTA DE INVENTARIO'!$K$22:$K5045,'LISTA DE INVENTARIO'!$C$22:$C5045,C222,'LISTA DE INVENTARIO'!$Q$22:$Q5045,'LISTA DE INVENTARIO'!$O$9)-SUMIFS($L$22:$L5317,$C$22:$C5317,C222)))</f>
        <v/>
      </c>
      <c r="N222" s="182" t="str">
        <f t="shared" si="7"/>
        <v/>
      </c>
      <c r="O222" s="190"/>
      <c r="P222" s="184" t="str">
        <f t="shared" si="6"/>
        <v/>
      </c>
      <c r="Q222" s="184" t="str">
        <f>IF(ISBLANK(C222),"",SUMIFS($P$22:$P5320,$C$22:$C5320,C222)-SUMIFS('LISTA DE INVENTARIO'!$N$22:$N5047,'LISTA DE INVENTARIO'!$C$22:$C5047,C222))</f>
        <v/>
      </c>
      <c r="R222" s="185"/>
      <c r="S222" s="188" t="str">
        <f ca="1"/>
        <v/>
      </c>
      <c r="T222" s="189" t="b">
        <v>0</v>
      </c>
      <c r="U222" s="211"/>
    </row>
    <row r="223" spans="1:21" ht="20.100000000000001" customHeight="1">
      <c r="A223" s="38"/>
      <c r="B223" s="149">
        <v>202</v>
      </c>
      <c r="C223" s="285"/>
      <c r="D223" s="285"/>
      <c r="E223" s="285"/>
      <c r="F223" s="285"/>
      <c r="G223" s="285"/>
      <c r="H223" s="285"/>
      <c r="I223" s="285"/>
      <c r="J223" s="181"/>
      <c r="K223" s="150"/>
      <c r="L223" s="150"/>
      <c r="M223" s="182" t="str">
        <f>IF(ISBLANK(C223),"",IF('LISTA DE INVENTARIO'!$Q$22:$Q5046='LISTA DE INVENTARIO'!$O$9,SUMIFS('LISTA DE INVENTARIO'!$K$22:$K5046,'LISTA DE INVENTARIO'!$C$22:$C5046,C223,'LISTA DE INVENTARIO'!$Q$22:$Q5046,'LISTA DE INVENTARIO'!$O$9)-SUMIFS($L$22:$L5318,$C$22:$C5318,C223),SUMIFS('LISTA DE INVENTARIO'!$K$22:$K5046,'LISTA DE INVENTARIO'!$C$22:$C5046,C223,'LISTA DE INVENTARIO'!$Q$22:$Q5046,'LISTA DE INVENTARIO'!$O$9)-SUMIFS($L$22:$L5318,$C$22:$C5318,C223)))</f>
        <v/>
      </c>
      <c r="N223" s="182" t="str">
        <f t="shared" si="7"/>
        <v/>
      </c>
      <c r="O223" s="190"/>
      <c r="P223" s="184" t="str">
        <f t="shared" si="6"/>
        <v/>
      </c>
      <c r="Q223" s="184" t="str">
        <f>IF(ISBLANK(C223),"",SUMIFS($P$22:$P5321,$C$22:$C5321,C223)-SUMIFS('LISTA DE INVENTARIO'!$N$22:$N5048,'LISTA DE INVENTARIO'!$C$22:$C5048,C223))</f>
        <v/>
      </c>
      <c r="R223" s="185"/>
      <c r="S223" s="188" t="str">
        <f ca="1"/>
        <v/>
      </c>
      <c r="T223" s="189" t="b">
        <v>0</v>
      </c>
      <c r="U223" s="211"/>
    </row>
    <row r="224" spans="1:21" ht="20.100000000000001" customHeight="1">
      <c r="A224" s="38"/>
      <c r="B224" s="149">
        <v>203</v>
      </c>
      <c r="C224" s="285"/>
      <c r="D224" s="285"/>
      <c r="E224" s="285"/>
      <c r="F224" s="285"/>
      <c r="G224" s="285"/>
      <c r="H224" s="285"/>
      <c r="I224" s="285"/>
      <c r="J224" s="181"/>
      <c r="K224" s="150"/>
      <c r="L224" s="150"/>
      <c r="M224" s="182" t="str">
        <f>IF(ISBLANK(C224),"",IF('LISTA DE INVENTARIO'!$Q$22:$Q5047='LISTA DE INVENTARIO'!$O$9,SUMIFS('LISTA DE INVENTARIO'!$K$22:$K5047,'LISTA DE INVENTARIO'!$C$22:$C5047,C224,'LISTA DE INVENTARIO'!$Q$22:$Q5047,'LISTA DE INVENTARIO'!$O$9)-SUMIFS($L$22:$L5319,$C$22:$C5319,C224),SUMIFS('LISTA DE INVENTARIO'!$K$22:$K5047,'LISTA DE INVENTARIO'!$C$22:$C5047,C224,'LISTA DE INVENTARIO'!$Q$22:$Q5047,'LISTA DE INVENTARIO'!$O$9)-SUMIFS($L$22:$L5319,$C$22:$C5319,C224)))</f>
        <v/>
      </c>
      <c r="N224" s="182" t="str">
        <f t="shared" si="7"/>
        <v/>
      </c>
      <c r="O224" s="190"/>
      <c r="P224" s="184" t="str">
        <f t="shared" si="6"/>
        <v/>
      </c>
      <c r="Q224" s="184" t="str">
        <f>IF(ISBLANK(C224),"",SUMIFS($P$22:$P5322,$C$22:$C5322,C224)-SUMIFS('LISTA DE INVENTARIO'!$N$22:$N5049,'LISTA DE INVENTARIO'!$C$22:$C5049,C224))</f>
        <v/>
      </c>
      <c r="R224" s="185"/>
      <c r="S224" s="188" t="str">
        <f ca="1"/>
        <v/>
      </c>
      <c r="T224" s="189" t="b">
        <v>0</v>
      </c>
      <c r="U224" s="211"/>
    </row>
    <row r="225" spans="1:21" ht="20.100000000000001" customHeight="1">
      <c r="A225" s="38"/>
      <c r="B225" s="149">
        <v>204</v>
      </c>
      <c r="C225" s="285"/>
      <c r="D225" s="285"/>
      <c r="E225" s="285"/>
      <c r="F225" s="285"/>
      <c r="G225" s="285"/>
      <c r="H225" s="285"/>
      <c r="I225" s="285"/>
      <c r="J225" s="181"/>
      <c r="K225" s="150"/>
      <c r="L225" s="150"/>
      <c r="M225" s="182" t="str">
        <f>IF(ISBLANK(C225),"",IF('LISTA DE INVENTARIO'!$Q$22:$Q5048='LISTA DE INVENTARIO'!$O$9,SUMIFS('LISTA DE INVENTARIO'!$K$22:$K5048,'LISTA DE INVENTARIO'!$C$22:$C5048,C225,'LISTA DE INVENTARIO'!$Q$22:$Q5048,'LISTA DE INVENTARIO'!$O$9)-SUMIFS($L$22:$L5320,$C$22:$C5320,C225),SUMIFS('LISTA DE INVENTARIO'!$K$22:$K5048,'LISTA DE INVENTARIO'!$C$22:$C5048,C225,'LISTA DE INVENTARIO'!$Q$22:$Q5048,'LISTA DE INVENTARIO'!$O$9)-SUMIFS($L$22:$L5320,$C$22:$C5320,C225)))</f>
        <v/>
      </c>
      <c r="N225" s="182" t="str">
        <f t="shared" si="7"/>
        <v/>
      </c>
      <c r="O225" s="190"/>
      <c r="P225" s="184" t="str">
        <f t="shared" si="6"/>
        <v/>
      </c>
      <c r="Q225" s="184" t="str">
        <f>IF(ISBLANK(C225),"",SUMIFS($P$22:$P5323,$C$22:$C5323,C225)-SUMIFS('LISTA DE INVENTARIO'!$N$22:$N5050,'LISTA DE INVENTARIO'!$C$22:$C5050,C225))</f>
        <v/>
      </c>
      <c r="R225" s="185"/>
      <c r="S225" s="188" t="str">
        <f ca="1"/>
        <v/>
      </c>
      <c r="T225" s="189" t="b">
        <v>0</v>
      </c>
      <c r="U225" s="211"/>
    </row>
    <row r="226" spans="1:21" ht="20.100000000000001" customHeight="1">
      <c r="A226" s="38"/>
      <c r="B226" s="149">
        <v>205</v>
      </c>
      <c r="C226" s="285"/>
      <c r="D226" s="285"/>
      <c r="E226" s="285"/>
      <c r="F226" s="285"/>
      <c r="G226" s="285"/>
      <c r="H226" s="285"/>
      <c r="I226" s="285"/>
      <c r="J226" s="181"/>
      <c r="K226" s="150"/>
      <c r="L226" s="150"/>
      <c r="M226" s="182" t="str">
        <f>IF(ISBLANK(C226),"",IF('LISTA DE INVENTARIO'!$Q$22:$Q5049='LISTA DE INVENTARIO'!$O$9,SUMIFS('LISTA DE INVENTARIO'!$K$22:$K5049,'LISTA DE INVENTARIO'!$C$22:$C5049,C226,'LISTA DE INVENTARIO'!$Q$22:$Q5049,'LISTA DE INVENTARIO'!$O$9)-SUMIFS($L$22:$L5321,$C$22:$C5321,C226),SUMIFS('LISTA DE INVENTARIO'!$K$22:$K5049,'LISTA DE INVENTARIO'!$C$22:$C5049,C226,'LISTA DE INVENTARIO'!$Q$22:$Q5049,'LISTA DE INVENTARIO'!$O$9)-SUMIFS($L$22:$L5321,$C$22:$C5321,C226)))</f>
        <v/>
      </c>
      <c r="N226" s="182" t="str">
        <f t="shared" si="7"/>
        <v/>
      </c>
      <c r="O226" s="190"/>
      <c r="P226" s="184" t="str">
        <f t="shared" si="6"/>
        <v/>
      </c>
      <c r="Q226" s="184" t="str">
        <f>IF(ISBLANK(C226),"",SUMIFS($P$22:$P5324,$C$22:$C5324,C226)-SUMIFS('LISTA DE INVENTARIO'!$N$22:$N5051,'LISTA DE INVENTARIO'!$C$22:$C5051,C226))</f>
        <v/>
      </c>
      <c r="R226" s="185"/>
      <c r="S226" s="188" t="str">
        <f ca="1"/>
        <v/>
      </c>
      <c r="T226" s="189" t="b">
        <v>0</v>
      </c>
      <c r="U226" s="211"/>
    </row>
    <row r="227" spans="1:21" ht="20.100000000000001" customHeight="1">
      <c r="A227" s="38"/>
      <c r="B227" s="149">
        <v>206</v>
      </c>
      <c r="C227" s="285"/>
      <c r="D227" s="285"/>
      <c r="E227" s="285"/>
      <c r="F227" s="285"/>
      <c r="G227" s="285"/>
      <c r="H227" s="285"/>
      <c r="I227" s="285"/>
      <c r="J227" s="181"/>
      <c r="K227" s="150"/>
      <c r="L227" s="150"/>
      <c r="M227" s="182" t="str">
        <f>IF(ISBLANK(C227),"",IF('LISTA DE INVENTARIO'!$Q$22:$Q5050='LISTA DE INVENTARIO'!$O$9,SUMIFS('LISTA DE INVENTARIO'!$K$22:$K5050,'LISTA DE INVENTARIO'!$C$22:$C5050,C227,'LISTA DE INVENTARIO'!$Q$22:$Q5050,'LISTA DE INVENTARIO'!$O$9)-SUMIFS($L$22:$L5322,$C$22:$C5322,C227),SUMIFS('LISTA DE INVENTARIO'!$K$22:$K5050,'LISTA DE INVENTARIO'!$C$22:$C5050,C227,'LISTA DE INVENTARIO'!$Q$22:$Q5050,'LISTA DE INVENTARIO'!$O$9)-SUMIFS($L$22:$L5322,$C$22:$C5322,C227)))</f>
        <v/>
      </c>
      <c r="N227" s="182" t="str">
        <f t="shared" si="7"/>
        <v/>
      </c>
      <c r="O227" s="190"/>
      <c r="P227" s="184" t="str">
        <f t="shared" ref="P227:P290" si="8">IF(ISBLANK(C227),"",L227*O227)</f>
        <v/>
      </c>
      <c r="Q227" s="184" t="str">
        <f>IF(ISBLANK(C227),"",SUMIFS($P$22:$P5325,$C$22:$C5325,C227)-SUMIFS('LISTA DE INVENTARIO'!$N$22:$N5052,'LISTA DE INVENTARIO'!$C$22:$C5052,C227))</f>
        <v/>
      </c>
      <c r="R227" s="185"/>
      <c r="S227" s="188" t="str">
        <f ca="1"/>
        <v/>
      </c>
      <c r="T227" s="189" t="b">
        <v>0</v>
      </c>
      <c r="U227" s="211"/>
    </row>
    <row r="228" spans="1:21" ht="20.100000000000001" customHeight="1">
      <c r="A228" s="38"/>
      <c r="B228" s="149">
        <v>207</v>
      </c>
      <c r="C228" s="285"/>
      <c r="D228" s="285"/>
      <c r="E228" s="285"/>
      <c r="F228" s="285"/>
      <c r="G228" s="285"/>
      <c r="H228" s="285"/>
      <c r="I228" s="285"/>
      <c r="J228" s="181"/>
      <c r="K228" s="150"/>
      <c r="L228" s="150"/>
      <c r="M228" s="182" t="str">
        <f>IF(ISBLANK(C228),"",IF('LISTA DE INVENTARIO'!$Q$22:$Q5051='LISTA DE INVENTARIO'!$O$9,SUMIFS('LISTA DE INVENTARIO'!$K$22:$K5051,'LISTA DE INVENTARIO'!$C$22:$C5051,C228,'LISTA DE INVENTARIO'!$Q$22:$Q5051,'LISTA DE INVENTARIO'!$O$9)-SUMIFS($L$22:$L5323,$C$22:$C5323,C228),SUMIFS('LISTA DE INVENTARIO'!$K$22:$K5051,'LISTA DE INVENTARIO'!$C$22:$C5051,C228,'LISTA DE INVENTARIO'!$Q$22:$Q5051,'LISTA DE INVENTARIO'!$O$9)-SUMIFS($L$22:$L5323,$C$22:$C5323,C228)))</f>
        <v/>
      </c>
      <c r="N228" s="182" t="str">
        <f t="shared" si="7"/>
        <v/>
      </c>
      <c r="O228" s="190"/>
      <c r="P228" s="184" t="str">
        <f t="shared" si="8"/>
        <v/>
      </c>
      <c r="Q228" s="184" t="str">
        <f>IF(ISBLANK(C228),"",SUMIFS($P$22:$P5326,$C$22:$C5326,C228)-SUMIFS('LISTA DE INVENTARIO'!$N$22:$N5053,'LISTA DE INVENTARIO'!$C$22:$C5053,C228))</f>
        <v/>
      </c>
      <c r="R228" s="185"/>
      <c r="S228" s="188" t="str">
        <f ca="1"/>
        <v/>
      </c>
      <c r="T228" s="189" t="b">
        <v>0</v>
      </c>
      <c r="U228" s="211"/>
    </row>
    <row r="229" spans="1:21" ht="20.100000000000001" customHeight="1">
      <c r="A229" s="38"/>
      <c r="B229" s="149">
        <v>208</v>
      </c>
      <c r="C229" s="285"/>
      <c r="D229" s="285"/>
      <c r="E229" s="285"/>
      <c r="F229" s="285"/>
      <c r="G229" s="285"/>
      <c r="H229" s="285"/>
      <c r="I229" s="285"/>
      <c r="J229" s="181"/>
      <c r="K229" s="150"/>
      <c r="L229" s="150"/>
      <c r="M229" s="182" t="str">
        <f>IF(ISBLANK(C229),"",IF('LISTA DE INVENTARIO'!$Q$22:$Q5052='LISTA DE INVENTARIO'!$O$9,SUMIFS('LISTA DE INVENTARIO'!$K$22:$K5052,'LISTA DE INVENTARIO'!$C$22:$C5052,C229,'LISTA DE INVENTARIO'!$Q$22:$Q5052,'LISTA DE INVENTARIO'!$O$9)-SUMIFS($L$22:$L5324,$C$22:$C5324,C229),SUMIFS('LISTA DE INVENTARIO'!$K$22:$K5052,'LISTA DE INVENTARIO'!$C$22:$C5052,C229,'LISTA DE INVENTARIO'!$Q$22:$Q5052,'LISTA DE INVENTARIO'!$O$9)-SUMIFS($L$22:$L5324,$C$22:$C5324,C229)))</f>
        <v/>
      </c>
      <c r="N229" s="182" t="str">
        <f t="shared" si="7"/>
        <v/>
      </c>
      <c r="O229" s="190"/>
      <c r="P229" s="184" t="str">
        <f t="shared" si="8"/>
        <v/>
      </c>
      <c r="Q229" s="184" t="str">
        <f>IF(ISBLANK(C229),"",SUMIFS($P$22:$P5327,$C$22:$C5327,C229)-SUMIFS('LISTA DE INVENTARIO'!$N$22:$N5054,'LISTA DE INVENTARIO'!$C$22:$C5054,C229))</f>
        <v/>
      </c>
      <c r="R229" s="185"/>
      <c r="S229" s="188" t="str">
        <f ca="1"/>
        <v/>
      </c>
      <c r="T229" s="189" t="b">
        <v>0</v>
      </c>
      <c r="U229" s="211"/>
    </row>
    <row r="230" spans="1:21" ht="20.100000000000001" customHeight="1">
      <c r="A230" s="38"/>
      <c r="B230" s="149">
        <v>209</v>
      </c>
      <c r="C230" s="285"/>
      <c r="D230" s="285"/>
      <c r="E230" s="285"/>
      <c r="F230" s="285"/>
      <c r="G230" s="285"/>
      <c r="H230" s="285"/>
      <c r="I230" s="285"/>
      <c r="J230" s="181"/>
      <c r="K230" s="150"/>
      <c r="L230" s="150"/>
      <c r="M230" s="182" t="str">
        <f>IF(ISBLANK(C230),"",IF('LISTA DE INVENTARIO'!$Q$22:$Q5053='LISTA DE INVENTARIO'!$O$9,SUMIFS('LISTA DE INVENTARIO'!$K$22:$K5053,'LISTA DE INVENTARIO'!$C$22:$C5053,C230,'LISTA DE INVENTARIO'!$Q$22:$Q5053,'LISTA DE INVENTARIO'!$O$9)-SUMIFS($L$22:$L5325,$C$22:$C5325,C230),SUMIFS('LISTA DE INVENTARIO'!$K$22:$K5053,'LISTA DE INVENTARIO'!$C$22:$C5053,C230,'LISTA DE INVENTARIO'!$Q$22:$Q5053,'LISTA DE INVENTARIO'!$O$9)-SUMIFS($L$22:$L5325,$C$22:$C5325,C230)))</f>
        <v/>
      </c>
      <c r="N230" s="182" t="str">
        <f t="shared" si="7"/>
        <v/>
      </c>
      <c r="O230" s="190"/>
      <c r="P230" s="184" t="str">
        <f t="shared" si="8"/>
        <v/>
      </c>
      <c r="Q230" s="184" t="str">
        <f>IF(ISBLANK(C230),"",SUMIFS($P$22:$P5328,$C$22:$C5328,C230)-SUMIFS('LISTA DE INVENTARIO'!$N$22:$N5055,'LISTA DE INVENTARIO'!$C$22:$C5055,C230))</f>
        <v/>
      </c>
      <c r="R230" s="185"/>
      <c r="S230" s="188" t="str">
        <f ca="1"/>
        <v/>
      </c>
      <c r="T230" s="189" t="b">
        <v>0</v>
      </c>
      <c r="U230" s="211"/>
    </row>
    <row r="231" spans="1:21" ht="20.100000000000001" customHeight="1">
      <c r="A231" s="38"/>
      <c r="B231" s="149">
        <v>210</v>
      </c>
      <c r="C231" s="285"/>
      <c r="D231" s="285"/>
      <c r="E231" s="285"/>
      <c r="F231" s="285"/>
      <c r="G231" s="285"/>
      <c r="H231" s="285"/>
      <c r="I231" s="285"/>
      <c r="J231" s="181"/>
      <c r="K231" s="150"/>
      <c r="L231" s="150"/>
      <c r="M231" s="182" t="str">
        <f>IF(ISBLANK(C231),"",IF('LISTA DE INVENTARIO'!$Q$22:$Q5054='LISTA DE INVENTARIO'!$O$9,SUMIFS('LISTA DE INVENTARIO'!$K$22:$K5054,'LISTA DE INVENTARIO'!$C$22:$C5054,C231,'LISTA DE INVENTARIO'!$Q$22:$Q5054,'LISTA DE INVENTARIO'!$O$9)-SUMIFS($L$22:$L5326,$C$22:$C5326,C231),SUMIFS('LISTA DE INVENTARIO'!$K$22:$K5054,'LISTA DE INVENTARIO'!$C$22:$C5054,C231,'LISTA DE INVENTARIO'!$Q$22:$Q5054,'LISTA DE INVENTARIO'!$O$9)-SUMIFS($L$22:$L5326,$C$22:$C5326,C231)))</f>
        <v/>
      </c>
      <c r="N231" s="182" t="str">
        <f t="shared" si="7"/>
        <v/>
      </c>
      <c r="O231" s="190"/>
      <c r="P231" s="184" t="str">
        <f t="shared" si="8"/>
        <v/>
      </c>
      <c r="Q231" s="184" t="str">
        <f>IF(ISBLANK(C231),"",SUMIFS($P$22:$P5329,$C$22:$C5329,C231)-SUMIFS('LISTA DE INVENTARIO'!$N$22:$N5056,'LISTA DE INVENTARIO'!$C$22:$C5056,C231))</f>
        <v/>
      </c>
      <c r="R231" s="185"/>
      <c r="S231" s="188" t="str">
        <f ca="1"/>
        <v/>
      </c>
      <c r="T231" s="189" t="b">
        <v>0</v>
      </c>
      <c r="U231" s="211"/>
    </row>
    <row r="232" spans="1:21" ht="20.100000000000001" customHeight="1">
      <c r="A232" s="38"/>
      <c r="B232" s="149">
        <v>211</v>
      </c>
      <c r="C232" s="285"/>
      <c r="D232" s="285"/>
      <c r="E232" s="285"/>
      <c r="F232" s="285"/>
      <c r="G232" s="285"/>
      <c r="H232" s="285"/>
      <c r="I232" s="285"/>
      <c r="J232" s="181"/>
      <c r="K232" s="150"/>
      <c r="L232" s="150"/>
      <c r="M232" s="182" t="str">
        <f>IF(ISBLANK(C232),"",IF('LISTA DE INVENTARIO'!$Q$22:$Q5055='LISTA DE INVENTARIO'!$O$9,SUMIFS('LISTA DE INVENTARIO'!$K$22:$K5055,'LISTA DE INVENTARIO'!$C$22:$C5055,C232,'LISTA DE INVENTARIO'!$Q$22:$Q5055,'LISTA DE INVENTARIO'!$O$9)-SUMIFS($L$22:$L5327,$C$22:$C5327,C232),SUMIFS('LISTA DE INVENTARIO'!$K$22:$K5055,'LISTA DE INVENTARIO'!$C$22:$C5055,C232,'LISTA DE INVENTARIO'!$Q$22:$Q5055,'LISTA DE INVENTARIO'!$O$9)-SUMIFS($L$22:$L5327,$C$22:$C5327,C232)))</f>
        <v/>
      </c>
      <c r="N232" s="182" t="str">
        <f t="shared" si="7"/>
        <v/>
      </c>
      <c r="O232" s="190"/>
      <c r="P232" s="184" t="str">
        <f t="shared" si="8"/>
        <v/>
      </c>
      <c r="Q232" s="184" t="str">
        <f>IF(ISBLANK(C232),"",SUMIFS($P$22:$P5330,$C$22:$C5330,C232)-SUMIFS('LISTA DE INVENTARIO'!$N$22:$N5057,'LISTA DE INVENTARIO'!$C$22:$C5057,C232))</f>
        <v/>
      </c>
      <c r="R232" s="185"/>
      <c r="S232" s="188" t="str">
        <f ca="1"/>
        <v/>
      </c>
      <c r="T232" s="189" t="b">
        <v>0</v>
      </c>
      <c r="U232" s="211"/>
    </row>
    <row r="233" spans="1:21" ht="20.100000000000001" customHeight="1">
      <c r="A233" s="38"/>
      <c r="B233" s="149">
        <v>212</v>
      </c>
      <c r="C233" s="285"/>
      <c r="D233" s="285"/>
      <c r="E233" s="285"/>
      <c r="F233" s="285"/>
      <c r="G233" s="285"/>
      <c r="H233" s="285"/>
      <c r="I233" s="285"/>
      <c r="J233" s="181"/>
      <c r="K233" s="150"/>
      <c r="L233" s="150"/>
      <c r="M233" s="182" t="str">
        <f>IF(ISBLANK(C233),"",IF('LISTA DE INVENTARIO'!$Q$22:$Q5056='LISTA DE INVENTARIO'!$O$9,SUMIFS('LISTA DE INVENTARIO'!$K$22:$K5056,'LISTA DE INVENTARIO'!$C$22:$C5056,C233,'LISTA DE INVENTARIO'!$Q$22:$Q5056,'LISTA DE INVENTARIO'!$O$9)-SUMIFS($L$22:$L5328,$C$22:$C5328,C233),SUMIFS('LISTA DE INVENTARIO'!$K$22:$K5056,'LISTA DE INVENTARIO'!$C$22:$C5056,C233,'LISTA DE INVENTARIO'!$Q$22:$Q5056,'LISTA DE INVENTARIO'!$O$9)-SUMIFS($L$22:$L5328,$C$22:$C5328,C233)))</f>
        <v/>
      </c>
      <c r="N233" s="182" t="str">
        <f t="shared" si="7"/>
        <v/>
      </c>
      <c r="O233" s="190"/>
      <c r="P233" s="184" t="str">
        <f t="shared" si="8"/>
        <v/>
      </c>
      <c r="Q233" s="184" t="str">
        <f>IF(ISBLANK(C233),"",SUMIFS($P$22:$P5331,$C$22:$C5331,C233)-SUMIFS('LISTA DE INVENTARIO'!$N$22:$N5058,'LISTA DE INVENTARIO'!$C$22:$C5058,C233))</f>
        <v/>
      </c>
      <c r="R233" s="185"/>
      <c r="S233" s="188" t="str">
        <f ca="1"/>
        <v/>
      </c>
      <c r="T233" s="189" t="b">
        <v>0</v>
      </c>
      <c r="U233" s="211"/>
    </row>
    <row r="234" spans="1:21" ht="20.100000000000001" customHeight="1">
      <c r="A234" s="38"/>
      <c r="B234" s="149">
        <v>213</v>
      </c>
      <c r="C234" s="285"/>
      <c r="D234" s="285"/>
      <c r="E234" s="285"/>
      <c r="F234" s="285"/>
      <c r="G234" s="285"/>
      <c r="H234" s="285"/>
      <c r="I234" s="285"/>
      <c r="J234" s="181"/>
      <c r="K234" s="150"/>
      <c r="L234" s="150"/>
      <c r="M234" s="182" t="str">
        <f>IF(ISBLANK(C234),"",IF('LISTA DE INVENTARIO'!$Q$22:$Q5057='LISTA DE INVENTARIO'!$O$9,SUMIFS('LISTA DE INVENTARIO'!$K$22:$K5057,'LISTA DE INVENTARIO'!$C$22:$C5057,C234,'LISTA DE INVENTARIO'!$Q$22:$Q5057,'LISTA DE INVENTARIO'!$O$9)-SUMIFS($L$22:$L5329,$C$22:$C5329,C234),SUMIFS('LISTA DE INVENTARIO'!$K$22:$K5057,'LISTA DE INVENTARIO'!$C$22:$C5057,C234,'LISTA DE INVENTARIO'!$Q$22:$Q5057,'LISTA DE INVENTARIO'!$O$9)-SUMIFS($L$22:$L5329,$C$22:$C5329,C234)))</f>
        <v/>
      </c>
      <c r="N234" s="182" t="str">
        <f t="shared" si="7"/>
        <v/>
      </c>
      <c r="O234" s="190"/>
      <c r="P234" s="184" t="str">
        <f t="shared" si="8"/>
        <v/>
      </c>
      <c r="Q234" s="184" t="str">
        <f>IF(ISBLANK(C234),"",SUMIFS($P$22:$P5332,$C$22:$C5332,C234)-SUMIFS('LISTA DE INVENTARIO'!$N$22:$N5059,'LISTA DE INVENTARIO'!$C$22:$C5059,C234))</f>
        <v/>
      </c>
      <c r="R234" s="185"/>
      <c r="S234" s="188" t="str">
        <f ca="1"/>
        <v/>
      </c>
      <c r="T234" s="189" t="b">
        <v>0</v>
      </c>
      <c r="U234" s="211"/>
    </row>
    <row r="235" spans="1:21" ht="20.100000000000001" customHeight="1">
      <c r="A235" s="38"/>
      <c r="B235" s="149">
        <v>214</v>
      </c>
      <c r="C235" s="285"/>
      <c r="D235" s="285"/>
      <c r="E235" s="285"/>
      <c r="F235" s="285"/>
      <c r="G235" s="285"/>
      <c r="H235" s="285"/>
      <c r="I235" s="285"/>
      <c r="J235" s="181"/>
      <c r="K235" s="150"/>
      <c r="L235" s="150"/>
      <c r="M235" s="182" t="str">
        <f>IF(ISBLANK(C235),"",IF('LISTA DE INVENTARIO'!$Q$22:$Q5058='LISTA DE INVENTARIO'!$O$9,SUMIFS('LISTA DE INVENTARIO'!$K$22:$K5058,'LISTA DE INVENTARIO'!$C$22:$C5058,C235,'LISTA DE INVENTARIO'!$Q$22:$Q5058,'LISTA DE INVENTARIO'!$O$9)-SUMIFS($L$22:$L5330,$C$22:$C5330,C235),SUMIFS('LISTA DE INVENTARIO'!$K$22:$K5058,'LISTA DE INVENTARIO'!$C$22:$C5058,C235,'LISTA DE INVENTARIO'!$Q$22:$Q5058,'LISTA DE INVENTARIO'!$O$9)-SUMIFS($L$22:$L5330,$C$22:$C5330,C235)))</f>
        <v/>
      </c>
      <c r="N235" s="182" t="str">
        <f t="shared" si="7"/>
        <v/>
      </c>
      <c r="O235" s="190"/>
      <c r="P235" s="184" t="str">
        <f t="shared" si="8"/>
        <v/>
      </c>
      <c r="Q235" s="184" t="str">
        <f>IF(ISBLANK(C235),"",SUMIFS($P$22:$P5333,$C$22:$C5333,C235)-SUMIFS('LISTA DE INVENTARIO'!$N$22:$N5060,'LISTA DE INVENTARIO'!$C$22:$C5060,C235))</f>
        <v/>
      </c>
      <c r="R235" s="185"/>
      <c r="S235" s="188" t="str">
        <f ca="1"/>
        <v/>
      </c>
      <c r="T235" s="189" t="b">
        <v>0</v>
      </c>
      <c r="U235" s="211"/>
    </row>
    <row r="236" spans="1:21" ht="20.100000000000001" customHeight="1">
      <c r="A236" s="38"/>
      <c r="B236" s="149">
        <v>215</v>
      </c>
      <c r="C236" s="285"/>
      <c r="D236" s="285"/>
      <c r="E236" s="285"/>
      <c r="F236" s="285"/>
      <c r="G236" s="285"/>
      <c r="H236" s="285"/>
      <c r="I236" s="285"/>
      <c r="J236" s="181"/>
      <c r="K236" s="150"/>
      <c r="L236" s="150"/>
      <c r="M236" s="182" t="str">
        <f>IF(ISBLANK(C236),"",IF('LISTA DE INVENTARIO'!$Q$22:$Q5059='LISTA DE INVENTARIO'!$O$9,SUMIFS('LISTA DE INVENTARIO'!$K$22:$K5059,'LISTA DE INVENTARIO'!$C$22:$C5059,C236,'LISTA DE INVENTARIO'!$Q$22:$Q5059,'LISTA DE INVENTARIO'!$O$9)-SUMIFS($L$22:$L5331,$C$22:$C5331,C236),SUMIFS('LISTA DE INVENTARIO'!$K$22:$K5059,'LISTA DE INVENTARIO'!$C$22:$C5059,C236,'LISTA DE INVENTARIO'!$Q$22:$Q5059,'LISTA DE INVENTARIO'!$O$9)-SUMIFS($L$22:$L5331,$C$22:$C5331,C236)))</f>
        <v/>
      </c>
      <c r="N236" s="182" t="str">
        <f t="shared" si="7"/>
        <v/>
      </c>
      <c r="O236" s="190"/>
      <c r="P236" s="184" t="str">
        <f t="shared" si="8"/>
        <v/>
      </c>
      <c r="Q236" s="184" t="str">
        <f>IF(ISBLANK(C236),"",SUMIFS($P$22:$P5334,$C$22:$C5334,C236)-SUMIFS('LISTA DE INVENTARIO'!$N$22:$N5061,'LISTA DE INVENTARIO'!$C$22:$C5061,C236))</f>
        <v/>
      </c>
      <c r="R236" s="185"/>
      <c r="S236" s="188" t="str">
        <f ca="1"/>
        <v/>
      </c>
      <c r="T236" s="189" t="b">
        <v>0</v>
      </c>
      <c r="U236" s="211"/>
    </row>
    <row r="237" spans="1:21" ht="20.100000000000001" customHeight="1">
      <c r="A237" s="38"/>
      <c r="B237" s="149">
        <v>216</v>
      </c>
      <c r="C237" s="285"/>
      <c r="D237" s="285"/>
      <c r="E237" s="285"/>
      <c r="F237" s="285"/>
      <c r="G237" s="285"/>
      <c r="H237" s="285"/>
      <c r="I237" s="285"/>
      <c r="J237" s="181"/>
      <c r="K237" s="150"/>
      <c r="L237" s="150"/>
      <c r="M237" s="182" t="str">
        <f>IF(ISBLANK(C237),"",IF('LISTA DE INVENTARIO'!$Q$22:$Q5060='LISTA DE INVENTARIO'!$O$9,SUMIFS('LISTA DE INVENTARIO'!$K$22:$K5060,'LISTA DE INVENTARIO'!$C$22:$C5060,C237,'LISTA DE INVENTARIO'!$Q$22:$Q5060,'LISTA DE INVENTARIO'!$O$9)-SUMIFS($L$22:$L5332,$C$22:$C5332,C237),SUMIFS('LISTA DE INVENTARIO'!$K$22:$K5060,'LISTA DE INVENTARIO'!$C$22:$C5060,C237,'LISTA DE INVENTARIO'!$Q$22:$Q5060,'LISTA DE INVENTARIO'!$O$9)-SUMIFS($L$22:$L5332,$C$22:$C5332,C237)))</f>
        <v/>
      </c>
      <c r="N237" s="182" t="str">
        <f t="shared" si="7"/>
        <v/>
      </c>
      <c r="O237" s="190"/>
      <c r="P237" s="184" t="str">
        <f t="shared" si="8"/>
        <v/>
      </c>
      <c r="Q237" s="184" t="str">
        <f>IF(ISBLANK(C237),"",SUMIFS($P$22:$P5335,$C$22:$C5335,C237)-SUMIFS('LISTA DE INVENTARIO'!$N$22:$N5062,'LISTA DE INVENTARIO'!$C$22:$C5062,C237))</f>
        <v/>
      </c>
      <c r="R237" s="185"/>
      <c r="S237" s="188" t="str">
        <f ca="1"/>
        <v/>
      </c>
      <c r="T237" s="189" t="b">
        <v>0</v>
      </c>
      <c r="U237" s="211"/>
    </row>
    <row r="238" spans="1:21" ht="20.100000000000001" customHeight="1">
      <c r="A238" s="38"/>
      <c r="B238" s="149">
        <v>217</v>
      </c>
      <c r="C238" s="285"/>
      <c r="D238" s="285"/>
      <c r="E238" s="285"/>
      <c r="F238" s="285"/>
      <c r="G238" s="285"/>
      <c r="H238" s="285"/>
      <c r="I238" s="285"/>
      <c r="J238" s="181"/>
      <c r="K238" s="150"/>
      <c r="L238" s="150"/>
      <c r="M238" s="182" t="str">
        <f>IF(ISBLANK(C238),"",IF('LISTA DE INVENTARIO'!$Q$22:$Q5061='LISTA DE INVENTARIO'!$O$9,SUMIFS('LISTA DE INVENTARIO'!$K$22:$K5061,'LISTA DE INVENTARIO'!$C$22:$C5061,C238,'LISTA DE INVENTARIO'!$Q$22:$Q5061,'LISTA DE INVENTARIO'!$O$9)-SUMIFS($L$22:$L5333,$C$22:$C5333,C238),SUMIFS('LISTA DE INVENTARIO'!$K$22:$K5061,'LISTA DE INVENTARIO'!$C$22:$C5061,C238,'LISTA DE INVENTARIO'!$Q$22:$Q5061,'LISTA DE INVENTARIO'!$O$9)-SUMIFS($L$22:$L5333,$C$22:$C5333,C238)))</f>
        <v/>
      </c>
      <c r="N238" s="182" t="str">
        <f t="shared" si="7"/>
        <v/>
      </c>
      <c r="O238" s="190"/>
      <c r="P238" s="184" t="str">
        <f t="shared" si="8"/>
        <v/>
      </c>
      <c r="Q238" s="184" t="str">
        <f>IF(ISBLANK(C238),"",SUMIFS($P$22:$P5336,$C$22:$C5336,C238)-SUMIFS('LISTA DE INVENTARIO'!$N$22:$N5063,'LISTA DE INVENTARIO'!$C$22:$C5063,C238))</f>
        <v/>
      </c>
      <c r="R238" s="185"/>
      <c r="S238" s="188" t="str">
        <f ca="1"/>
        <v/>
      </c>
      <c r="T238" s="189" t="b">
        <v>0</v>
      </c>
      <c r="U238" s="211"/>
    </row>
    <row r="239" spans="1:21" ht="20.100000000000001" customHeight="1">
      <c r="A239" s="38"/>
      <c r="B239" s="149">
        <v>218</v>
      </c>
      <c r="C239" s="285"/>
      <c r="D239" s="285"/>
      <c r="E239" s="285"/>
      <c r="F239" s="285"/>
      <c r="G239" s="285"/>
      <c r="H239" s="285"/>
      <c r="I239" s="285"/>
      <c r="J239" s="181"/>
      <c r="K239" s="150"/>
      <c r="L239" s="150"/>
      <c r="M239" s="182" t="str">
        <f>IF(ISBLANK(C239),"",IF('LISTA DE INVENTARIO'!$Q$22:$Q5062='LISTA DE INVENTARIO'!$O$9,SUMIFS('LISTA DE INVENTARIO'!$K$22:$K5062,'LISTA DE INVENTARIO'!$C$22:$C5062,C239,'LISTA DE INVENTARIO'!$Q$22:$Q5062,'LISTA DE INVENTARIO'!$O$9)-SUMIFS($L$22:$L5334,$C$22:$C5334,C239),SUMIFS('LISTA DE INVENTARIO'!$K$22:$K5062,'LISTA DE INVENTARIO'!$C$22:$C5062,C239,'LISTA DE INVENTARIO'!$Q$22:$Q5062,'LISTA DE INVENTARIO'!$O$9)-SUMIFS($L$22:$L5334,$C$22:$C5334,C239)))</f>
        <v/>
      </c>
      <c r="N239" s="182" t="str">
        <f t="shared" si="7"/>
        <v/>
      </c>
      <c r="O239" s="190"/>
      <c r="P239" s="184" t="str">
        <f t="shared" si="8"/>
        <v/>
      </c>
      <c r="Q239" s="184" t="str">
        <f>IF(ISBLANK(C239),"",SUMIFS($P$22:$P5337,$C$22:$C5337,C239)-SUMIFS('LISTA DE INVENTARIO'!$N$22:$N5064,'LISTA DE INVENTARIO'!$C$22:$C5064,C239))</f>
        <v/>
      </c>
      <c r="R239" s="185"/>
      <c r="S239" s="188" t="str">
        <f ca="1"/>
        <v/>
      </c>
      <c r="T239" s="189" t="b">
        <v>0</v>
      </c>
      <c r="U239" s="211"/>
    </row>
    <row r="240" spans="1:21" ht="20.100000000000001" customHeight="1">
      <c r="A240" s="38"/>
      <c r="B240" s="149">
        <v>219</v>
      </c>
      <c r="C240" s="285"/>
      <c r="D240" s="285"/>
      <c r="E240" s="285"/>
      <c r="F240" s="285"/>
      <c r="G240" s="285"/>
      <c r="H240" s="285"/>
      <c r="I240" s="285"/>
      <c r="J240" s="181"/>
      <c r="K240" s="150"/>
      <c r="L240" s="150"/>
      <c r="M240" s="182" t="str">
        <f>IF(ISBLANK(C240),"",IF('LISTA DE INVENTARIO'!$Q$22:$Q5063='LISTA DE INVENTARIO'!$O$9,SUMIFS('LISTA DE INVENTARIO'!$K$22:$K5063,'LISTA DE INVENTARIO'!$C$22:$C5063,C240,'LISTA DE INVENTARIO'!$Q$22:$Q5063,'LISTA DE INVENTARIO'!$O$9)-SUMIFS($L$22:$L5335,$C$22:$C5335,C240),SUMIFS('LISTA DE INVENTARIO'!$K$22:$K5063,'LISTA DE INVENTARIO'!$C$22:$C5063,C240,'LISTA DE INVENTARIO'!$Q$22:$Q5063,'LISTA DE INVENTARIO'!$O$9)-SUMIFS($L$22:$L5335,$C$22:$C5335,C240)))</f>
        <v/>
      </c>
      <c r="N240" s="182" t="str">
        <f t="shared" si="7"/>
        <v/>
      </c>
      <c r="O240" s="190"/>
      <c r="P240" s="184" t="str">
        <f t="shared" si="8"/>
        <v/>
      </c>
      <c r="Q240" s="184" t="str">
        <f>IF(ISBLANK(C240),"",SUMIFS($P$22:$P5338,$C$22:$C5338,C240)-SUMIFS('LISTA DE INVENTARIO'!$N$22:$N5065,'LISTA DE INVENTARIO'!$C$22:$C5065,C240))</f>
        <v/>
      </c>
      <c r="R240" s="185"/>
      <c r="S240" s="188" t="str">
        <f ca="1"/>
        <v/>
      </c>
      <c r="T240" s="189" t="b">
        <v>0</v>
      </c>
      <c r="U240" s="211"/>
    </row>
    <row r="241" spans="1:21" ht="20.100000000000001" customHeight="1">
      <c r="A241" s="38"/>
      <c r="B241" s="149">
        <v>220</v>
      </c>
      <c r="C241" s="285"/>
      <c r="D241" s="285"/>
      <c r="E241" s="285"/>
      <c r="F241" s="285"/>
      <c r="G241" s="285"/>
      <c r="H241" s="285"/>
      <c r="I241" s="285"/>
      <c r="J241" s="181"/>
      <c r="K241" s="150"/>
      <c r="L241" s="150"/>
      <c r="M241" s="182" t="str">
        <f>IF(ISBLANK(C241),"",IF('LISTA DE INVENTARIO'!$Q$22:$Q5064='LISTA DE INVENTARIO'!$O$9,SUMIFS('LISTA DE INVENTARIO'!$K$22:$K5064,'LISTA DE INVENTARIO'!$C$22:$C5064,C241,'LISTA DE INVENTARIO'!$Q$22:$Q5064,'LISTA DE INVENTARIO'!$O$9)-SUMIFS($L$22:$L5336,$C$22:$C5336,C241),SUMIFS('LISTA DE INVENTARIO'!$K$22:$K5064,'LISTA DE INVENTARIO'!$C$22:$C5064,C241,'LISTA DE INVENTARIO'!$Q$22:$Q5064,'LISTA DE INVENTARIO'!$O$9)-SUMIFS($L$22:$L5336,$C$22:$C5336,C241)))</f>
        <v/>
      </c>
      <c r="N241" s="182" t="str">
        <f t="shared" si="7"/>
        <v/>
      </c>
      <c r="O241" s="190"/>
      <c r="P241" s="184" t="str">
        <f t="shared" si="8"/>
        <v/>
      </c>
      <c r="Q241" s="184" t="str">
        <f>IF(ISBLANK(C241),"",SUMIFS($P$22:$P5339,$C$22:$C5339,C241)-SUMIFS('LISTA DE INVENTARIO'!$N$22:$N5066,'LISTA DE INVENTARIO'!$C$22:$C5066,C241))</f>
        <v/>
      </c>
      <c r="R241" s="185"/>
      <c r="S241" s="188" t="str">
        <f ca="1"/>
        <v/>
      </c>
      <c r="T241" s="189" t="b">
        <v>0</v>
      </c>
      <c r="U241" s="211"/>
    </row>
    <row r="242" spans="1:21" ht="20.100000000000001" customHeight="1">
      <c r="A242" s="38"/>
      <c r="B242" s="149">
        <v>221</v>
      </c>
      <c r="C242" s="285"/>
      <c r="D242" s="285"/>
      <c r="E242" s="285"/>
      <c r="F242" s="285"/>
      <c r="G242" s="285"/>
      <c r="H242" s="285"/>
      <c r="I242" s="285"/>
      <c r="J242" s="181"/>
      <c r="K242" s="150"/>
      <c r="L242" s="150"/>
      <c r="M242" s="182" t="str">
        <f>IF(ISBLANK(C242),"",IF('LISTA DE INVENTARIO'!$Q$22:$Q5065='LISTA DE INVENTARIO'!$O$9,SUMIFS('LISTA DE INVENTARIO'!$K$22:$K5065,'LISTA DE INVENTARIO'!$C$22:$C5065,C242,'LISTA DE INVENTARIO'!$Q$22:$Q5065,'LISTA DE INVENTARIO'!$O$9)-SUMIFS($L$22:$L5337,$C$22:$C5337,C242),SUMIFS('LISTA DE INVENTARIO'!$K$22:$K5065,'LISTA DE INVENTARIO'!$C$22:$C5065,C242,'LISTA DE INVENTARIO'!$Q$22:$Q5065,'LISTA DE INVENTARIO'!$O$9)-SUMIFS($L$22:$L5337,$C$22:$C5337,C242)))</f>
        <v/>
      </c>
      <c r="N242" s="182" t="str">
        <f t="shared" si="7"/>
        <v/>
      </c>
      <c r="O242" s="190"/>
      <c r="P242" s="184" t="str">
        <f t="shared" si="8"/>
        <v/>
      </c>
      <c r="Q242" s="184" t="str">
        <f>IF(ISBLANK(C242),"",SUMIFS($P$22:$P5340,$C$22:$C5340,C242)-SUMIFS('LISTA DE INVENTARIO'!$N$22:$N5067,'LISTA DE INVENTARIO'!$C$22:$C5067,C242))</f>
        <v/>
      </c>
      <c r="R242" s="185"/>
      <c r="S242" s="188" t="str">
        <f ca="1"/>
        <v/>
      </c>
      <c r="T242" s="189" t="b">
        <v>0</v>
      </c>
      <c r="U242" s="211"/>
    </row>
    <row r="243" spans="1:21" ht="20.100000000000001" customHeight="1">
      <c r="A243" s="38"/>
      <c r="B243" s="149">
        <v>222</v>
      </c>
      <c r="C243" s="285"/>
      <c r="D243" s="285"/>
      <c r="E243" s="285"/>
      <c r="F243" s="285"/>
      <c r="G243" s="285"/>
      <c r="H243" s="285"/>
      <c r="I243" s="285"/>
      <c r="J243" s="181"/>
      <c r="K243" s="150"/>
      <c r="L243" s="150"/>
      <c r="M243" s="182" t="str">
        <f>IF(ISBLANK(C243),"",IF('LISTA DE INVENTARIO'!$Q$22:$Q5066='LISTA DE INVENTARIO'!$O$9,SUMIFS('LISTA DE INVENTARIO'!$K$22:$K5066,'LISTA DE INVENTARIO'!$C$22:$C5066,C243,'LISTA DE INVENTARIO'!$Q$22:$Q5066,'LISTA DE INVENTARIO'!$O$9)-SUMIFS($L$22:$L5338,$C$22:$C5338,C243),SUMIFS('LISTA DE INVENTARIO'!$K$22:$K5066,'LISTA DE INVENTARIO'!$C$22:$C5066,C243,'LISTA DE INVENTARIO'!$Q$22:$Q5066,'LISTA DE INVENTARIO'!$O$9)-SUMIFS($L$22:$L5338,$C$22:$C5338,C243)))</f>
        <v/>
      </c>
      <c r="N243" s="182" t="str">
        <f t="shared" si="7"/>
        <v/>
      </c>
      <c r="O243" s="190"/>
      <c r="P243" s="184" t="str">
        <f t="shared" si="8"/>
        <v/>
      </c>
      <c r="Q243" s="184" t="str">
        <f>IF(ISBLANK(C243),"",SUMIFS($P$22:$P5341,$C$22:$C5341,C243)-SUMIFS('LISTA DE INVENTARIO'!$N$22:$N5068,'LISTA DE INVENTARIO'!$C$22:$C5068,C243))</f>
        <v/>
      </c>
      <c r="R243" s="185"/>
      <c r="S243" s="188" t="str">
        <f ca="1"/>
        <v/>
      </c>
      <c r="T243" s="189" t="b">
        <v>0</v>
      </c>
      <c r="U243" s="211"/>
    </row>
    <row r="244" spans="1:21" ht="20.100000000000001" customHeight="1">
      <c r="A244" s="38"/>
      <c r="B244" s="149">
        <v>223</v>
      </c>
      <c r="C244" s="285"/>
      <c r="D244" s="285"/>
      <c r="E244" s="285"/>
      <c r="F244" s="285"/>
      <c r="G244" s="285"/>
      <c r="H244" s="285"/>
      <c r="I244" s="285"/>
      <c r="J244" s="181"/>
      <c r="K244" s="150"/>
      <c r="L244" s="150"/>
      <c r="M244" s="182" t="str">
        <f>IF(ISBLANK(C244),"",IF('LISTA DE INVENTARIO'!$Q$22:$Q5067='LISTA DE INVENTARIO'!$O$9,SUMIFS('LISTA DE INVENTARIO'!$K$22:$K5067,'LISTA DE INVENTARIO'!$C$22:$C5067,C244,'LISTA DE INVENTARIO'!$Q$22:$Q5067,'LISTA DE INVENTARIO'!$O$9)-SUMIFS($L$22:$L5339,$C$22:$C5339,C244),SUMIFS('LISTA DE INVENTARIO'!$K$22:$K5067,'LISTA DE INVENTARIO'!$C$22:$C5067,C244,'LISTA DE INVENTARIO'!$Q$22:$Q5067,'LISTA DE INVENTARIO'!$O$9)-SUMIFS($L$22:$L5339,$C$22:$C5339,C244)))</f>
        <v/>
      </c>
      <c r="N244" s="182" t="str">
        <f t="shared" si="7"/>
        <v/>
      </c>
      <c r="O244" s="190"/>
      <c r="P244" s="184" t="str">
        <f t="shared" si="8"/>
        <v/>
      </c>
      <c r="Q244" s="184" t="str">
        <f>IF(ISBLANK(C244),"",SUMIFS($P$22:$P5342,$C$22:$C5342,C244)-SUMIFS('LISTA DE INVENTARIO'!$N$22:$N5069,'LISTA DE INVENTARIO'!$C$22:$C5069,C244))</f>
        <v/>
      </c>
      <c r="R244" s="185"/>
      <c r="S244" s="188" t="str">
        <f ca="1"/>
        <v/>
      </c>
      <c r="T244" s="189" t="b">
        <v>0</v>
      </c>
      <c r="U244" s="211"/>
    </row>
    <row r="245" spans="1:21" ht="20.100000000000001" customHeight="1">
      <c r="A245" s="38"/>
      <c r="B245" s="149">
        <v>224</v>
      </c>
      <c r="C245" s="285"/>
      <c r="D245" s="285"/>
      <c r="E245" s="285"/>
      <c r="F245" s="285"/>
      <c r="G245" s="285"/>
      <c r="H245" s="285"/>
      <c r="I245" s="285"/>
      <c r="J245" s="181"/>
      <c r="K245" s="150"/>
      <c r="L245" s="150"/>
      <c r="M245" s="182" t="str">
        <f>IF(ISBLANK(C245),"",IF('LISTA DE INVENTARIO'!$Q$22:$Q5068='LISTA DE INVENTARIO'!$O$9,SUMIFS('LISTA DE INVENTARIO'!$K$22:$K5068,'LISTA DE INVENTARIO'!$C$22:$C5068,C245,'LISTA DE INVENTARIO'!$Q$22:$Q5068,'LISTA DE INVENTARIO'!$O$9)-SUMIFS($L$22:$L5340,$C$22:$C5340,C245),SUMIFS('LISTA DE INVENTARIO'!$K$22:$K5068,'LISTA DE INVENTARIO'!$C$22:$C5068,C245,'LISTA DE INVENTARIO'!$Q$22:$Q5068,'LISTA DE INVENTARIO'!$O$9)-SUMIFS($L$22:$L5340,$C$22:$C5340,C245)))</f>
        <v/>
      </c>
      <c r="N245" s="182" t="str">
        <f t="shared" si="7"/>
        <v/>
      </c>
      <c r="O245" s="190"/>
      <c r="P245" s="184" t="str">
        <f t="shared" si="8"/>
        <v/>
      </c>
      <c r="Q245" s="184" t="str">
        <f>IF(ISBLANK(C245),"",SUMIFS($P$22:$P5343,$C$22:$C5343,C245)-SUMIFS('LISTA DE INVENTARIO'!$N$22:$N5070,'LISTA DE INVENTARIO'!$C$22:$C5070,C245))</f>
        <v/>
      </c>
      <c r="R245" s="185"/>
      <c r="S245" s="188" t="str">
        <f ca="1"/>
        <v/>
      </c>
      <c r="T245" s="189" t="b">
        <v>0</v>
      </c>
      <c r="U245" s="211"/>
    </row>
    <row r="246" spans="1:21" ht="20.100000000000001" customHeight="1">
      <c r="A246" s="38"/>
      <c r="B246" s="149">
        <v>225</v>
      </c>
      <c r="C246" s="285"/>
      <c r="D246" s="285"/>
      <c r="E246" s="285"/>
      <c r="F246" s="285"/>
      <c r="G246" s="285"/>
      <c r="H246" s="285"/>
      <c r="I246" s="285"/>
      <c r="J246" s="181"/>
      <c r="K246" s="150"/>
      <c r="L246" s="150"/>
      <c r="M246" s="182" t="str">
        <f>IF(ISBLANK(C246),"",IF('LISTA DE INVENTARIO'!$Q$22:$Q5069='LISTA DE INVENTARIO'!$O$9,SUMIFS('LISTA DE INVENTARIO'!$K$22:$K5069,'LISTA DE INVENTARIO'!$C$22:$C5069,C246,'LISTA DE INVENTARIO'!$Q$22:$Q5069,'LISTA DE INVENTARIO'!$O$9)-SUMIFS($L$22:$L5341,$C$22:$C5341,C246),SUMIFS('LISTA DE INVENTARIO'!$K$22:$K5069,'LISTA DE INVENTARIO'!$C$22:$C5069,C246,'LISTA DE INVENTARIO'!$Q$22:$Q5069,'LISTA DE INVENTARIO'!$O$9)-SUMIFS($L$22:$L5341,$C$22:$C5341,C246)))</f>
        <v/>
      </c>
      <c r="N246" s="182" t="str">
        <f t="shared" si="7"/>
        <v/>
      </c>
      <c r="O246" s="190"/>
      <c r="P246" s="184" t="str">
        <f t="shared" si="8"/>
        <v/>
      </c>
      <c r="Q246" s="184" t="str">
        <f>IF(ISBLANK(C246),"",SUMIFS($P$22:$P5344,$C$22:$C5344,C246)-SUMIFS('LISTA DE INVENTARIO'!$N$22:$N5071,'LISTA DE INVENTARIO'!$C$22:$C5071,C246))</f>
        <v/>
      </c>
      <c r="R246" s="185"/>
      <c r="S246" s="188" t="str">
        <f ca="1"/>
        <v/>
      </c>
      <c r="T246" s="189" t="b">
        <v>0</v>
      </c>
      <c r="U246" s="211"/>
    </row>
    <row r="247" spans="1:21" ht="20.100000000000001" customHeight="1">
      <c r="A247" s="38"/>
      <c r="B247" s="149">
        <v>226</v>
      </c>
      <c r="C247" s="285"/>
      <c r="D247" s="285"/>
      <c r="E247" s="285"/>
      <c r="F247" s="285"/>
      <c r="G247" s="285"/>
      <c r="H247" s="285"/>
      <c r="I247" s="285"/>
      <c r="J247" s="181"/>
      <c r="K247" s="150"/>
      <c r="L247" s="150"/>
      <c r="M247" s="182" t="str">
        <f>IF(ISBLANK(C247),"",IF('LISTA DE INVENTARIO'!$Q$22:$Q5070='LISTA DE INVENTARIO'!$O$9,SUMIFS('LISTA DE INVENTARIO'!$K$22:$K5070,'LISTA DE INVENTARIO'!$C$22:$C5070,C247,'LISTA DE INVENTARIO'!$Q$22:$Q5070,'LISTA DE INVENTARIO'!$O$9)-SUMIFS($L$22:$L5342,$C$22:$C5342,C247),SUMIFS('LISTA DE INVENTARIO'!$K$22:$K5070,'LISTA DE INVENTARIO'!$C$22:$C5070,C247,'LISTA DE INVENTARIO'!$Q$22:$Q5070,'LISTA DE INVENTARIO'!$O$9)-SUMIFS($L$22:$L5342,$C$22:$C5342,C247)))</f>
        <v/>
      </c>
      <c r="N247" s="182" t="str">
        <f t="shared" si="7"/>
        <v/>
      </c>
      <c r="O247" s="190"/>
      <c r="P247" s="184" t="str">
        <f t="shared" si="8"/>
        <v/>
      </c>
      <c r="Q247" s="184" t="str">
        <f>IF(ISBLANK(C247),"",SUMIFS($P$22:$P5345,$C$22:$C5345,C247)-SUMIFS('LISTA DE INVENTARIO'!$N$22:$N5072,'LISTA DE INVENTARIO'!$C$22:$C5072,C247))</f>
        <v/>
      </c>
      <c r="R247" s="185"/>
      <c r="S247" s="188" t="str">
        <f ca="1"/>
        <v/>
      </c>
      <c r="T247" s="189" t="b">
        <v>0</v>
      </c>
      <c r="U247" s="211"/>
    </row>
    <row r="248" spans="1:21" ht="20.100000000000001" customHeight="1">
      <c r="A248" s="38"/>
      <c r="B248" s="149">
        <v>227</v>
      </c>
      <c r="C248" s="285"/>
      <c r="D248" s="285"/>
      <c r="E248" s="285"/>
      <c r="F248" s="285"/>
      <c r="G248" s="285"/>
      <c r="H248" s="285"/>
      <c r="I248" s="285"/>
      <c r="J248" s="181"/>
      <c r="K248" s="150"/>
      <c r="L248" s="150"/>
      <c r="M248" s="182" t="str">
        <f>IF(ISBLANK(C248),"",IF('LISTA DE INVENTARIO'!$Q$22:$Q5071='LISTA DE INVENTARIO'!$O$9,SUMIFS('LISTA DE INVENTARIO'!$K$22:$K5071,'LISTA DE INVENTARIO'!$C$22:$C5071,C248,'LISTA DE INVENTARIO'!$Q$22:$Q5071,'LISTA DE INVENTARIO'!$O$9)-SUMIFS($L$22:$L5343,$C$22:$C5343,C248),SUMIFS('LISTA DE INVENTARIO'!$K$22:$K5071,'LISTA DE INVENTARIO'!$C$22:$C5071,C248,'LISTA DE INVENTARIO'!$Q$22:$Q5071,'LISTA DE INVENTARIO'!$O$9)-SUMIFS($L$22:$L5343,$C$22:$C5343,C248)))</f>
        <v/>
      </c>
      <c r="N248" s="182" t="str">
        <f t="shared" si="7"/>
        <v/>
      </c>
      <c r="O248" s="190"/>
      <c r="P248" s="184" t="str">
        <f t="shared" si="8"/>
        <v/>
      </c>
      <c r="Q248" s="184" t="str">
        <f>IF(ISBLANK(C248),"",SUMIFS($P$22:$P5346,$C$22:$C5346,C248)-SUMIFS('LISTA DE INVENTARIO'!$N$22:$N5073,'LISTA DE INVENTARIO'!$C$22:$C5073,C248))</f>
        <v/>
      </c>
      <c r="R248" s="185"/>
      <c r="S248" s="188" t="str">
        <f ca="1"/>
        <v/>
      </c>
      <c r="T248" s="189" t="b">
        <v>0</v>
      </c>
      <c r="U248" s="211"/>
    </row>
    <row r="249" spans="1:21" ht="20.100000000000001" customHeight="1">
      <c r="A249" s="38"/>
      <c r="B249" s="149">
        <v>228</v>
      </c>
      <c r="C249" s="285"/>
      <c r="D249" s="285"/>
      <c r="E249" s="285"/>
      <c r="F249" s="285"/>
      <c r="G249" s="285"/>
      <c r="H249" s="285"/>
      <c r="I249" s="285"/>
      <c r="J249" s="181"/>
      <c r="K249" s="150"/>
      <c r="L249" s="150"/>
      <c r="M249" s="182" t="str">
        <f>IF(ISBLANK(C249),"",IF('LISTA DE INVENTARIO'!$Q$22:$Q5072='LISTA DE INVENTARIO'!$O$9,SUMIFS('LISTA DE INVENTARIO'!$K$22:$K5072,'LISTA DE INVENTARIO'!$C$22:$C5072,C249,'LISTA DE INVENTARIO'!$Q$22:$Q5072,'LISTA DE INVENTARIO'!$O$9)-SUMIFS($L$22:$L5344,$C$22:$C5344,C249),SUMIFS('LISTA DE INVENTARIO'!$K$22:$K5072,'LISTA DE INVENTARIO'!$C$22:$C5072,C249,'LISTA DE INVENTARIO'!$Q$22:$Q5072,'LISTA DE INVENTARIO'!$O$9)-SUMIFS($L$22:$L5344,$C$22:$C5344,C249)))</f>
        <v/>
      </c>
      <c r="N249" s="182" t="str">
        <f t="shared" si="7"/>
        <v/>
      </c>
      <c r="O249" s="190"/>
      <c r="P249" s="184" t="str">
        <f t="shared" si="8"/>
        <v/>
      </c>
      <c r="Q249" s="184" t="str">
        <f>IF(ISBLANK(C249),"",SUMIFS($P$22:$P5347,$C$22:$C5347,C249)-SUMIFS('LISTA DE INVENTARIO'!$N$22:$N5074,'LISTA DE INVENTARIO'!$C$22:$C5074,C249))</f>
        <v/>
      </c>
      <c r="R249" s="185"/>
      <c r="S249" s="188" t="str">
        <f ca="1"/>
        <v/>
      </c>
      <c r="T249" s="189" t="b">
        <v>0</v>
      </c>
      <c r="U249" s="211"/>
    </row>
    <row r="250" spans="1:21" ht="20.100000000000001" customHeight="1">
      <c r="A250" s="38"/>
      <c r="B250" s="149">
        <v>229</v>
      </c>
      <c r="C250" s="285"/>
      <c r="D250" s="285"/>
      <c r="E250" s="285"/>
      <c r="F250" s="285"/>
      <c r="G250" s="285"/>
      <c r="H250" s="285"/>
      <c r="I250" s="285"/>
      <c r="J250" s="181"/>
      <c r="K250" s="150"/>
      <c r="L250" s="150"/>
      <c r="M250" s="182" t="str">
        <f>IF(ISBLANK(C250),"",IF('LISTA DE INVENTARIO'!$Q$22:$Q5073='LISTA DE INVENTARIO'!$O$9,SUMIFS('LISTA DE INVENTARIO'!$K$22:$K5073,'LISTA DE INVENTARIO'!$C$22:$C5073,C250,'LISTA DE INVENTARIO'!$Q$22:$Q5073,'LISTA DE INVENTARIO'!$O$9)-SUMIFS($L$22:$L5345,$C$22:$C5345,C250),SUMIFS('LISTA DE INVENTARIO'!$K$22:$K5073,'LISTA DE INVENTARIO'!$C$22:$C5073,C250,'LISTA DE INVENTARIO'!$Q$22:$Q5073,'LISTA DE INVENTARIO'!$O$9)-SUMIFS($L$22:$L5345,$C$22:$C5345,C250)))</f>
        <v/>
      </c>
      <c r="N250" s="182" t="str">
        <f t="shared" si="7"/>
        <v/>
      </c>
      <c r="O250" s="190"/>
      <c r="P250" s="184" t="str">
        <f t="shared" si="8"/>
        <v/>
      </c>
      <c r="Q250" s="184" t="str">
        <f>IF(ISBLANK(C250),"",SUMIFS($P$22:$P5348,$C$22:$C5348,C250)-SUMIFS('LISTA DE INVENTARIO'!$N$22:$N5075,'LISTA DE INVENTARIO'!$C$22:$C5075,C250))</f>
        <v/>
      </c>
      <c r="R250" s="185"/>
      <c r="S250" s="188" t="str">
        <f ca="1"/>
        <v/>
      </c>
      <c r="T250" s="189" t="b">
        <v>0</v>
      </c>
      <c r="U250" s="211"/>
    </row>
    <row r="251" spans="1:21" ht="20.100000000000001" customHeight="1">
      <c r="A251" s="38"/>
      <c r="B251" s="149">
        <v>230</v>
      </c>
      <c r="C251" s="285"/>
      <c r="D251" s="285"/>
      <c r="E251" s="285"/>
      <c r="F251" s="285"/>
      <c r="G251" s="285"/>
      <c r="H251" s="285"/>
      <c r="I251" s="285"/>
      <c r="J251" s="181"/>
      <c r="K251" s="150"/>
      <c r="L251" s="150"/>
      <c r="M251" s="182" t="str">
        <f>IF(ISBLANK(C251),"",IF('LISTA DE INVENTARIO'!$Q$22:$Q5074='LISTA DE INVENTARIO'!$O$9,SUMIFS('LISTA DE INVENTARIO'!$K$22:$K5074,'LISTA DE INVENTARIO'!$C$22:$C5074,C251,'LISTA DE INVENTARIO'!$Q$22:$Q5074,'LISTA DE INVENTARIO'!$O$9)-SUMIFS($L$22:$L5346,$C$22:$C5346,C251),SUMIFS('LISTA DE INVENTARIO'!$K$22:$K5074,'LISTA DE INVENTARIO'!$C$22:$C5074,C251,'LISTA DE INVENTARIO'!$Q$22:$Q5074,'LISTA DE INVENTARIO'!$O$9)-SUMIFS($L$22:$L5346,$C$22:$C5346,C251)))</f>
        <v/>
      </c>
      <c r="N251" s="182" t="str">
        <f t="shared" si="7"/>
        <v/>
      </c>
      <c r="O251" s="190"/>
      <c r="P251" s="184" t="str">
        <f t="shared" si="8"/>
        <v/>
      </c>
      <c r="Q251" s="184" t="str">
        <f>IF(ISBLANK(C251),"",SUMIFS($P$22:$P5349,$C$22:$C5349,C251)-SUMIFS('LISTA DE INVENTARIO'!$N$22:$N5076,'LISTA DE INVENTARIO'!$C$22:$C5076,C251))</f>
        <v/>
      </c>
      <c r="R251" s="185"/>
      <c r="S251" s="188" t="str">
        <f ca="1"/>
        <v/>
      </c>
      <c r="T251" s="189" t="b">
        <v>0</v>
      </c>
      <c r="U251" s="211"/>
    </row>
    <row r="252" spans="1:21" ht="20.100000000000001" customHeight="1">
      <c r="A252" s="38"/>
      <c r="B252" s="149">
        <v>231</v>
      </c>
      <c r="C252" s="285"/>
      <c r="D252" s="285"/>
      <c r="E252" s="285"/>
      <c r="F252" s="285"/>
      <c r="G252" s="285"/>
      <c r="H252" s="285"/>
      <c r="I252" s="285"/>
      <c r="J252" s="181"/>
      <c r="K252" s="150"/>
      <c r="L252" s="150"/>
      <c r="M252" s="182" t="str">
        <f>IF(ISBLANK(C252),"",IF('LISTA DE INVENTARIO'!$Q$22:$Q5075='LISTA DE INVENTARIO'!$O$9,SUMIFS('LISTA DE INVENTARIO'!$K$22:$K5075,'LISTA DE INVENTARIO'!$C$22:$C5075,C252,'LISTA DE INVENTARIO'!$Q$22:$Q5075,'LISTA DE INVENTARIO'!$O$9)-SUMIFS($L$22:$L5347,$C$22:$C5347,C252),SUMIFS('LISTA DE INVENTARIO'!$K$22:$K5075,'LISTA DE INVENTARIO'!$C$22:$C5075,C252,'LISTA DE INVENTARIO'!$Q$22:$Q5075,'LISTA DE INVENTARIO'!$O$9)-SUMIFS($L$22:$L5347,$C$22:$C5347,C252)))</f>
        <v/>
      </c>
      <c r="N252" s="182" t="str">
        <f t="shared" si="7"/>
        <v/>
      </c>
      <c r="O252" s="190"/>
      <c r="P252" s="184" t="str">
        <f t="shared" si="8"/>
        <v/>
      </c>
      <c r="Q252" s="184" t="str">
        <f>IF(ISBLANK(C252),"",SUMIFS($P$22:$P5350,$C$22:$C5350,C252)-SUMIFS('LISTA DE INVENTARIO'!$N$22:$N5077,'LISTA DE INVENTARIO'!$C$22:$C5077,C252))</f>
        <v/>
      </c>
      <c r="R252" s="185"/>
      <c r="S252" s="188" t="str">
        <f ca="1"/>
        <v/>
      </c>
      <c r="T252" s="189" t="b">
        <v>0</v>
      </c>
      <c r="U252" s="211"/>
    </row>
    <row r="253" spans="1:21" ht="20.100000000000001" customHeight="1">
      <c r="A253" s="38"/>
      <c r="B253" s="149">
        <v>232</v>
      </c>
      <c r="C253" s="285"/>
      <c r="D253" s="285"/>
      <c r="E253" s="285"/>
      <c r="F253" s="285"/>
      <c r="G253" s="285"/>
      <c r="H253" s="285"/>
      <c r="I253" s="285"/>
      <c r="J253" s="181"/>
      <c r="K253" s="150"/>
      <c r="L253" s="150"/>
      <c r="M253" s="182" t="str">
        <f>IF(ISBLANK(C253),"",IF('LISTA DE INVENTARIO'!$Q$22:$Q5076='LISTA DE INVENTARIO'!$O$9,SUMIFS('LISTA DE INVENTARIO'!$K$22:$K5076,'LISTA DE INVENTARIO'!$C$22:$C5076,C253,'LISTA DE INVENTARIO'!$Q$22:$Q5076,'LISTA DE INVENTARIO'!$O$9)-SUMIFS($L$22:$L5348,$C$22:$C5348,C253),SUMIFS('LISTA DE INVENTARIO'!$K$22:$K5076,'LISTA DE INVENTARIO'!$C$22:$C5076,C253,'LISTA DE INVENTARIO'!$Q$22:$Q5076,'LISTA DE INVENTARIO'!$O$9)-SUMIFS($L$22:$L5348,$C$22:$C5348,C253)))</f>
        <v/>
      </c>
      <c r="N253" s="182" t="str">
        <f t="shared" si="7"/>
        <v/>
      </c>
      <c r="O253" s="190"/>
      <c r="P253" s="184" t="str">
        <f t="shared" si="8"/>
        <v/>
      </c>
      <c r="Q253" s="184" t="str">
        <f>IF(ISBLANK(C253),"",SUMIFS($P$22:$P5351,$C$22:$C5351,C253)-SUMIFS('LISTA DE INVENTARIO'!$N$22:$N5078,'LISTA DE INVENTARIO'!$C$22:$C5078,C253))</f>
        <v/>
      </c>
      <c r="R253" s="185"/>
      <c r="S253" s="188" t="str">
        <f ca="1"/>
        <v/>
      </c>
      <c r="T253" s="189" t="b">
        <v>0</v>
      </c>
      <c r="U253" s="211"/>
    </row>
    <row r="254" spans="1:21" ht="20.100000000000001" customHeight="1">
      <c r="A254" s="38"/>
      <c r="B254" s="149">
        <v>233</v>
      </c>
      <c r="C254" s="285"/>
      <c r="D254" s="285"/>
      <c r="E254" s="285"/>
      <c r="F254" s="285"/>
      <c r="G254" s="285"/>
      <c r="H254" s="285"/>
      <c r="I254" s="285"/>
      <c r="J254" s="181"/>
      <c r="K254" s="150"/>
      <c r="L254" s="150"/>
      <c r="M254" s="182" t="str">
        <f>IF(ISBLANK(C254),"",IF('LISTA DE INVENTARIO'!$Q$22:$Q5077='LISTA DE INVENTARIO'!$O$9,SUMIFS('LISTA DE INVENTARIO'!$K$22:$K5077,'LISTA DE INVENTARIO'!$C$22:$C5077,C254,'LISTA DE INVENTARIO'!$Q$22:$Q5077,'LISTA DE INVENTARIO'!$O$9)-SUMIFS($L$22:$L5349,$C$22:$C5349,C254),SUMIFS('LISTA DE INVENTARIO'!$K$22:$K5077,'LISTA DE INVENTARIO'!$C$22:$C5077,C254,'LISTA DE INVENTARIO'!$Q$22:$Q5077,'LISTA DE INVENTARIO'!$O$9)-SUMIFS($L$22:$L5349,$C$22:$C5349,C254)))</f>
        <v/>
      </c>
      <c r="N254" s="182" t="str">
        <f t="shared" si="7"/>
        <v/>
      </c>
      <c r="O254" s="190"/>
      <c r="P254" s="184" t="str">
        <f t="shared" si="8"/>
        <v/>
      </c>
      <c r="Q254" s="184" t="str">
        <f>IF(ISBLANK(C254),"",SUMIFS($P$22:$P5352,$C$22:$C5352,C254)-SUMIFS('LISTA DE INVENTARIO'!$N$22:$N5079,'LISTA DE INVENTARIO'!$C$22:$C5079,C254))</f>
        <v/>
      </c>
      <c r="R254" s="185"/>
      <c r="S254" s="188" t="str">
        <f ca="1"/>
        <v/>
      </c>
      <c r="T254" s="189" t="b">
        <v>0</v>
      </c>
      <c r="U254" s="211"/>
    </row>
    <row r="255" spans="1:21" ht="20.100000000000001" customHeight="1">
      <c r="A255" s="38"/>
      <c r="B255" s="149">
        <v>234</v>
      </c>
      <c r="C255" s="285"/>
      <c r="D255" s="285"/>
      <c r="E255" s="285"/>
      <c r="F255" s="285"/>
      <c r="G255" s="285"/>
      <c r="H255" s="285"/>
      <c r="I255" s="285"/>
      <c r="J255" s="181"/>
      <c r="K255" s="150"/>
      <c r="L255" s="150"/>
      <c r="M255" s="182" t="str">
        <f>IF(ISBLANK(C255),"",IF('LISTA DE INVENTARIO'!$Q$22:$Q5078='LISTA DE INVENTARIO'!$O$9,SUMIFS('LISTA DE INVENTARIO'!$K$22:$K5078,'LISTA DE INVENTARIO'!$C$22:$C5078,C255,'LISTA DE INVENTARIO'!$Q$22:$Q5078,'LISTA DE INVENTARIO'!$O$9)-SUMIFS($L$22:$L5350,$C$22:$C5350,C255),SUMIFS('LISTA DE INVENTARIO'!$K$22:$K5078,'LISTA DE INVENTARIO'!$C$22:$C5078,C255,'LISTA DE INVENTARIO'!$Q$22:$Q5078,'LISTA DE INVENTARIO'!$O$9)-SUMIFS($L$22:$L5350,$C$22:$C5350,C255)))</f>
        <v/>
      </c>
      <c r="N255" s="182" t="str">
        <f t="shared" si="7"/>
        <v/>
      </c>
      <c r="O255" s="190"/>
      <c r="P255" s="184" t="str">
        <f t="shared" si="8"/>
        <v/>
      </c>
      <c r="Q255" s="184" t="str">
        <f>IF(ISBLANK(C255),"",SUMIFS($P$22:$P5353,$C$22:$C5353,C255)-SUMIFS('LISTA DE INVENTARIO'!$N$22:$N5080,'LISTA DE INVENTARIO'!$C$22:$C5080,C255))</f>
        <v/>
      </c>
      <c r="R255" s="185"/>
      <c r="S255" s="188" t="str">
        <f ca="1"/>
        <v/>
      </c>
      <c r="T255" s="189" t="b">
        <v>0</v>
      </c>
      <c r="U255" s="211"/>
    </row>
    <row r="256" spans="1:21" ht="20.100000000000001" customHeight="1">
      <c r="A256" s="38"/>
      <c r="B256" s="149">
        <v>235</v>
      </c>
      <c r="C256" s="285"/>
      <c r="D256" s="285"/>
      <c r="E256" s="285"/>
      <c r="F256" s="285"/>
      <c r="G256" s="285"/>
      <c r="H256" s="285"/>
      <c r="I256" s="285"/>
      <c r="J256" s="181"/>
      <c r="K256" s="150"/>
      <c r="L256" s="150"/>
      <c r="M256" s="182" t="str">
        <f>IF(ISBLANK(C256),"",IF('LISTA DE INVENTARIO'!$Q$22:$Q5079='LISTA DE INVENTARIO'!$O$9,SUMIFS('LISTA DE INVENTARIO'!$K$22:$K5079,'LISTA DE INVENTARIO'!$C$22:$C5079,C256,'LISTA DE INVENTARIO'!$Q$22:$Q5079,'LISTA DE INVENTARIO'!$O$9)-SUMIFS($L$22:$L5351,$C$22:$C5351,C256),SUMIFS('LISTA DE INVENTARIO'!$K$22:$K5079,'LISTA DE INVENTARIO'!$C$22:$C5079,C256,'LISTA DE INVENTARIO'!$Q$22:$Q5079,'LISTA DE INVENTARIO'!$O$9)-SUMIFS($L$22:$L5351,$C$22:$C5351,C256)))</f>
        <v/>
      </c>
      <c r="N256" s="182" t="str">
        <f t="shared" si="7"/>
        <v/>
      </c>
      <c r="O256" s="190"/>
      <c r="P256" s="184" t="str">
        <f t="shared" si="8"/>
        <v/>
      </c>
      <c r="Q256" s="184" t="str">
        <f>IF(ISBLANK(C256),"",SUMIFS($P$22:$P5354,$C$22:$C5354,C256)-SUMIFS('LISTA DE INVENTARIO'!$N$22:$N5081,'LISTA DE INVENTARIO'!$C$22:$C5081,C256))</f>
        <v/>
      </c>
      <c r="R256" s="185"/>
      <c r="S256" s="188" t="str">
        <f ca="1"/>
        <v/>
      </c>
      <c r="T256" s="189" t="b">
        <v>0</v>
      </c>
      <c r="U256" s="211"/>
    </row>
    <row r="257" spans="1:21" ht="20.100000000000001" customHeight="1">
      <c r="A257" s="38"/>
      <c r="B257" s="149">
        <v>236</v>
      </c>
      <c r="C257" s="285"/>
      <c r="D257" s="285"/>
      <c r="E257" s="285"/>
      <c r="F257" s="285"/>
      <c r="G257" s="285"/>
      <c r="H257" s="285"/>
      <c r="I257" s="285"/>
      <c r="J257" s="181"/>
      <c r="K257" s="150"/>
      <c r="L257" s="150"/>
      <c r="M257" s="182" t="str">
        <f>IF(ISBLANK(C257),"",IF('LISTA DE INVENTARIO'!$Q$22:$Q5080='LISTA DE INVENTARIO'!$O$9,SUMIFS('LISTA DE INVENTARIO'!$K$22:$K5080,'LISTA DE INVENTARIO'!$C$22:$C5080,C257,'LISTA DE INVENTARIO'!$Q$22:$Q5080,'LISTA DE INVENTARIO'!$O$9)-SUMIFS($L$22:$L5352,$C$22:$C5352,C257),SUMIFS('LISTA DE INVENTARIO'!$K$22:$K5080,'LISTA DE INVENTARIO'!$C$22:$C5080,C257,'LISTA DE INVENTARIO'!$Q$22:$Q5080,'LISTA DE INVENTARIO'!$O$9)-SUMIFS($L$22:$L5352,$C$22:$C5352,C257)))</f>
        <v/>
      </c>
      <c r="N257" s="182" t="str">
        <f t="shared" si="7"/>
        <v/>
      </c>
      <c r="O257" s="190"/>
      <c r="P257" s="184" t="str">
        <f t="shared" si="8"/>
        <v/>
      </c>
      <c r="Q257" s="184" t="str">
        <f>IF(ISBLANK(C257),"",SUMIFS($P$22:$P5355,$C$22:$C5355,C257)-SUMIFS('LISTA DE INVENTARIO'!$N$22:$N5082,'LISTA DE INVENTARIO'!$C$22:$C5082,C257))</f>
        <v/>
      </c>
      <c r="R257" s="185"/>
      <c r="S257" s="188" t="str">
        <f ca="1"/>
        <v/>
      </c>
      <c r="T257" s="189" t="b">
        <v>0</v>
      </c>
      <c r="U257" s="211"/>
    </row>
    <row r="258" spans="1:21" ht="20.100000000000001" customHeight="1">
      <c r="A258" s="38"/>
      <c r="B258" s="149">
        <v>237</v>
      </c>
      <c r="C258" s="285"/>
      <c r="D258" s="285"/>
      <c r="E258" s="285"/>
      <c r="F258" s="285"/>
      <c r="G258" s="285"/>
      <c r="H258" s="285"/>
      <c r="I258" s="285"/>
      <c r="J258" s="181"/>
      <c r="K258" s="150"/>
      <c r="L258" s="150"/>
      <c r="M258" s="182" t="str">
        <f>IF(ISBLANK(C258),"",IF('LISTA DE INVENTARIO'!$Q$22:$Q5081='LISTA DE INVENTARIO'!$O$9,SUMIFS('LISTA DE INVENTARIO'!$K$22:$K5081,'LISTA DE INVENTARIO'!$C$22:$C5081,C258,'LISTA DE INVENTARIO'!$Q$22:$Q5081,'LISTA DE INVENTARIO'!$O$9)-SUMIFS($L$22:$L5353,$C$22:$C5353,C258),SUMIFS('LISTA DE INVENTARIO'!$K$22:$K5081,'LISTA DE INVENTARIO'!$C$22:$C5081,C258,'LISTA DE INVENTARIO'!$Q$22:$Q5081,'LISTA DE INVENTARIO'!$O$9)-SUMIFS($L$22:$L5353,$C$22:$C5353,C258)))</f>
        <v/>
      </c>
      <c r="N258" s="182" t="str">
        <f t="shared" si="7"/>
        <v/>
      </c>
      <c r="O258" s="190"/>
      <c r="P258" s="184" t="str">
        <f t="shared" si="8"/>
        <v/>
      </c>
      <c r="Q258" s="184" t="str">
        <f>IF(ISBLANK(C258),"",SUMIFS($P$22:$P5356,$C$22:$C5356,C258)-SUMIFS('LISTA DE INVENTARIO'!$N$22:$N5083,'LISTA DE INVENTARIO'!$C$22:$C5083,C258))</f>
        <v/>
      </c>
      <c r="R258" s="185"/>
      <c r="S258" s="188" t="str">
        <f ca="1"/>
        <v/>
      </c>
      <c r="T258" s="189" t="b">
        <v>0</v>
      </c>
      <c r="U258" s="211"/>
    </row>
    <row r="259" spans="1:21" ht="20.100000000000001" customHeight="1">
      <c r="A259" s="38"/>
      <c r="B259" s="149">
        <v>238</v>
      </c>
      <c r="C259" s="285"/>
      <c r="D259" s="285"/>
      <c r="E259" s="285"/>
      <c r="F259" s="285"/>
      <c r="G259" s="285"/>
      <c r="H259" s="285"/>
      <c r="I259" s="285"/>
      <c r="J259" s="181"/>
      <c r="K259" s="150"/>
      <c r="L259" s="150"/>
      <c r="M259" s="182" t="str">
        <f>IF(ISBLANK(C259),"",IF('LISTA DE INVENTARIO'!$Q$22:$Q5082='LISTA DE INVENTARIO'!$O$9,SUMIFS('LISTA DE INVENTARIO'!$K$22:$K5082,'LISTA DE INVENTARIO'!$C$22:$C5082,C259,'LISTA DE INVENTARIO'!$Q$22:$Q5082,'LISTA DE INVENTARIO'!$O$9)-SUMIFS($L$22:$L5354,$C$22:$C5354,C259),SUMIFS('LISTA DE INVENTARIO'!$K$22:$K5082,'LISTA DE INVENTARIO'!$C$22:$C5082,C259,'LISTA DE INVENTARIO'!$Q$22:$Q5082,'LISTA DE INVENTARIO'!$O$9)-SUMIFS($L$22:$L5354,$C$22:$C5354,C259)))</f>
        <v/>
      </c>
      <c r="N259" s="182" t="str">
        <f t="shared" si="7"/>
        <v/>
      </c>
      <c r="O259" s="190"/>
      <c r="P259" s="184" t="str">
        <f t="shared" si="8"/>
        <v/>
      </c>
      <c r="Q259" s="184" t="str">
        <f>IF(ISBLANK(C259),"",SUMIFS($P$22:$P5357,$C$22:$C5357,C259)-SUMIFS('LISTA DE INVENTARIO'!$N$22:$N5084,'LISTA DE INVENTARIO'!$C$22:$C5084,C259))</f>
        <v/>
      </c>
      <c r="R259" s="185"/>
      <c r="S259" s="188" t="str">
        <f ca="1"/>
        <v/>
      </c>
      <c r="T259" s="189" t="b">
        <v>0</v>
      </c>
      <c r="U259" s="211"/>
    </row>
    <row r="260" spans="1:21" ht="20.100000000000001" customHeight="1">
      <c r="A260" s="38"/>
      <c r="B260" s="149">
        <v>239</v>
      </c>
      <c r="C260" s="285"/>
      <c r="D260" s="285"/>
      <c r="E260" s="285"/>
      <c r="F260" s="285"/>
      <c r="G260" s="285"/>
      <c r="H260" s="285"/>
      <c r="I260" s="285"/>
      <c r="J260" s="181"/>
      <c r="K260" s="150"/>
      <c r="L260" s="150"/>
      <c r="M260" s="182" t="str">
        <f>IF(ISBLANK(C260),"",IF('LISTA DE INVENTARIO'!$Q$22:$Q5083='LISTA DE INVENTARIO'!$O$9,SUMIFS('LISTA DE INVENTARIO'!$K$22:$K5083,'LISTA DE INVENTARIO'!$C$22:$C5083,C260,'LISTA DE INVENTARIO'!$Q$22:$Q5083,'LISTA DE INVENTARIO'!$O$9)-SUMIFS($L$22:$L5355,$C$22:$C5355,C260),SUMIFS('LISTA DE INVENTARIO'!$K$22:$K5083,'LISTA DE INVENTARIO'!$C$22:$C5083,C260,'LISTA DE INVENTARIO'!$Q$22:$Q5083,'LISTA DE INVENTARIO'!$O$9)-SUMIFS($L$22:$L5355,$C$22:$C5355,C260)))</f>
        <v/>
      </c>
      <c r="N260" s="182" t="str">
        <f t="shared" si="7"/>
        <v/>
      </c>
      <c r="O260" s="190"/>
      <c r="P260" s="184" t="str">
        <f t="shared" si="8"/>
        <v/>
      </c>
      <c r="Q260" s="184" t="str">
        <f>IF(ISBLANK(C260),"",SUMIFS($P$22:$P5358,$C$22:$C5358,C260)-SUMIFS('LISTA DE INVENTARIO'!$N$22:$N5085,'LISTA DE INVENTARIO'!$C$22:$C5085,C260))</f>
        <v/>
      </c>
      <c r="R260" s="185"/>
      <c r="S260" s="188" t="str">
        <f ca="1"/>
        <v/>
      </c>
      <c r="T260" s="189" t="b">
        <v>0</v>
      </c>
      <c r="U260" s="211"/>
    </row>
    <row r="261" spans="1:21" ht="20.100000000000001" customHeight="1">
      <c r="A261" s="38"/>
      <c r="B261" s="149">
        <v>240</v>
      </c>
      <c r="C261" s="285"/>
      <c r="D261" s="285"/>
      <c r="E261" s="285"/>
      <c r="F261" s="285"/>
      <c r="G261" s="285"/>
      <c r="H261" s="285"/>
      <c r="I261" s="285"/>
      <c r="J261" s="181"/>
      <c r="K261" s="150"/>
      <c r="L261" s="150"/>
      <c r="M261" s="182" t="str">
        <f>IF(ISBLANK(C261),"",IF('LISTA DE INVENTARIO'!$Q$22:$Q5084='LISTA DE INVENTARIO'!$O$9,SUMIFS('LISTA DE INVENTARIO'!$K$22:$K5084,'LISTA DE INVENTARIO'!$C$22:$C5084,C261,'LISTA DE INVENTARIO'!$Q$22:$Q5084,'LISTA DE INVENTARIO'!$O$9)-SUMIFS($L$22:$L5356,$C$22:$C5356,C261),SUMIFS('LISTA DE INVENTARIO'!$K$22:$K5084,'LISTA DE INVENTARIO'!$C$22:$C5084,C261,'LISTA DE INVENTARIO'!$Q$22:$Q5084,'LISTA DE INVENTARIO'!$O$9)-SUMIFS($L$22:$L5356,$C$22:$C5356,C261)))</f>
        <v/>
      </c>
      <c r="N261" s="182" t="str">
        <f t="shared" si="7"/>
        <v/>
      </c>
      <c r="O261" s="190"/>
      <c r="P261" s="184" t="str">
        <f t="shared" si="8"/>
        <v/>
      </c>
      <c r="Q261" s="184" t="str">
        <f>IF(ISBLANK(C261),"",SUMIFS($P$22:$P5359,$C$22:$C5359,C261)-SUMIFS('LISTA DE INVENTARIO'!$N$22:$N5086,'LISTA DE INVENTARIO'!$C$22:$C5086,C261))</f>
        <v/>
      </c>
      <c r="R261" s="185"/>
      <c r="S261" s="188" t="str">
        <f ca="1"/>
        <v/>
      </c>
      <c r="T261" s="189" t="b">
        <v>0</v>
      </c>
      <c r="U261" s="211"/>
    </row>
    <row r="262" spans="1:21" ht="20.100000000000001" customHeight="1">
      <c r="A262" s="38"/>
      <c r="B262" s="149">
        <v>241</v>
      </c>
      <c r="C262" s="285"/>
      <c r="D262" s="285"/>
      <c r="E262" s="285"/>
      <c r="F262" s="285"/>
      <c r="G262" s="285"/>
      <c r="H262" s="285"/>
      <c r="I262" s="285"/>
      <c r="J262" s="181"/>
      <c r="K262" s="150"/>
      <c r="L262" s="150"/>
      <c r="M262" s="182" t="str">
        <f>IF(ISBLANK(C262),"",IF('LISTA DE INVENTARIO'!$Q$22:$Q5085='LISTA DE INVENTARIO'!$O$9,SUMIFS('LISTA DE INVENTARIO'!$K$22:$K5085,'LISTA DE INVENTARIO'!$C$22:$C5085,C262,'LISTA DE INVENTARIO'!$Q$22:$Q5085,'LISTA DE INVENTARIO'!$O$9)-SUMIFS($L$22:$L5357,$C$22:$C5357,C262),SUMIFS('LISTA DE INVENTARIO'!$K$22:$K5085,'LISTA DE INVENTARIO'!$C$22:$C5085,C262,'LISTA DE INVENTARIO'!$Q$22:$Q5085,'LISTA DE INVENTARIO'!$O$9)-SUMIFS($L$22:$L5357,$C$22:$C5357,C262)))</f>
        <v/>
      </c>
      <c r="N262" s="182" t="str">
        <f t="shared" si="7"/>
        <v/>
      </c>
      <c r="O262" s="190"/>
      <c r="P262" s="184" t="str">
        <f t="shared" si="8"/>
        <v/>
      </c>
      <c r="Q262" s="184" t="str">
        <f>IF(ISBLANK(C262),"",SUMIFS($P$22:$P5360,$C$22:$C5360,C262)-SUMIFS('LISTA DE INVENTARIO'!$N$22:$N5087,'LISTA DE INVENTARIO'!$C$22:$C5087,C262))</f>
        <v/>
      </c>
      <c r="R262" s="185"/>
      <c r="S262" s="188" t="str">
        <f ca="1"/>
        <v/>
      </c>
      <c r="T262" s="189" t="b">
        <v>0</v>
      </c>
      <c r="U262" s="211"/>
    </row>
    <row r="263" spans="1:21" ht="20.100000000000001" customHeight="1">
      <c r="A263" s="38"/>
      <c r="B263" s="149">
        <v>242</v>
      </c>
      <c r="C263" s="285"/>
      <c r="D263" s="285"/>
      <c r="E263" s="285"/>
      <c r="F263" s="285"/>
      <c r="G263" s="285"/>
      <c r="H263" s="285"/>
      <c r="I263" s="285"/>
      <c r="J263" s="181"/>
      <c r="K263" s="150"/>
      <c r="L263" s="150"/>
      <c r="M263" s="182" t="str">
        <f>IF(ISBLANK(C263),"",IF('LISTA DE INVENTARIO'!$Q$22:$Q5086='LISTA DE INVENTARIO'!$O$9,SUMIFS('LISTA DE INVENTARIO'!$K$22:$K5086,'LISTA DE INVENTARIO'!$C$22:$C5086,C263,'LISTA DE INVENTARIO'!$Q$22:$Q5086,'LISTA DE INVENTARIO'!$O$9)-SUMIFS($L$22:$L5358,$C$22:$C5358,C263),SUMIFS('LISTA DE INVENTARIO'!$K$22:$K5086,'LISTA DE INVENTARIO'!$C$22:$C5086,C263,'LISTA DE INVENTARIO'!$Q$22:$Q5086,'LISTA DE INVENTARIO'!$O$9)-SUMIFS($L$22:$L5358,$C$22:$C5358,C263)))</f>
        <v/>
      </c>
      <c r="N263" s="182" t="str">
        <f t="shared" si="7"/>
        <v/>
      </c>
      <c r="O263" s="190"/>
      <c r="P263" s="184" t="str">
        <f t="shared" si="8"/>
        <v/>
      </c>
      <c r="Q263" s="184" t="str">
        <f>IF(ISBLANK(C263),"",SUMIFS($P$22:$P5361,$C$22:$C5361,C263)-SUMIFS('LISTA DE INVENTARIO'!$N$22:$N5088,'LISTA DE INVENTARIO'!$C$22:$C5088,C263))</f>
        <v/>
      </c>
      <c r="R263" s="185"/>
      <c r="S263" s="188" t="str">
        <f ca="1"/>
        <v/>
      </c>
      <c r="T263" s="189" t="b">
        <v>0</v>
      </c>
      <c r="U263" s="211"/>
    </row>
    <row r="264" spans="1:21" ht="20.100000000000001" customHeight="1">
      <c r="A264" s="38"/>
      <c r="B264" s="149">
        <v>243</v>
      </c>
      <c r="C264" s="285"/>
      <c r="D264" s="285"/>
      <c r="E264" s="285"/>
      <c r="F264" s="285"/>
      <c r="G264" s="285"/>
      <c r="H264" s="285"/>
      <c r="I264" s="285"/>
      <c r="J264" s="181"/>
      <c r="K264" s="150"/>
      <c r="L264" s="150"/>
      <c r="M264" s="182" t="str">
        <f>IF(ISBLANK(C264),"",IF('LISTA DE INVENTARIO'!$Q$22:$Q5087='LISTA DE INVENTARIO'!$O$9,SUMIFS('LISTA DE INVENTARIO'!$K$22:$K5087,'LISTA DE INVENTARIO'!$C$22:$C5087,C264,'LISTA DE INVENTARIO'!$Q$22:$Q5087,'LISTA DE INVENTARIO'!$O$9)-SUMIFS($L$22:$L5359,$C$22:$C5359,C264),SUMIFS('LISTA DE INVENTARIO'!$K$22:$K5087,'LISTA DE INVENTARIO'!$C$22:$C5087,C264,'LISTA DE INVENTARIO'!$Q$22:$Q5087,'LISTA DE INVENTARIO'!$O$9)-SUMIFS($L$22:$L5359,$C$22:$C5359,C264)))</f>
        <v/>
      </c>
      <c r="N264" s="182" t="str">
        <f t="shared" si="7"/>
        <v/>
      </c>
      <c r="O264" s="190"/>
      <c r="P264" s="184" t="str">
        <f t="shared" si="8"/>
        <v/>
      </c>
      <c r="Q264" s="184" t="str">
        <f>IF(ISBLANK(C264),"",SUMIFS($P$22:$P5362,$C$22:$C5362,C264)-SUMIFS('LISTA DE INVENTARIO'!$N$22:$N5089,'LISTA DE INVENTARIO'!$C$22:$C5089,C264))</f>
        <v/>
      </c>
      <c r="R264" s="185"/>
      <c r="S264" s="188" t="str">
        <f ca="1"/>
        <v/>
      </c>
      <c r="T264" s="189" t="b">
        <v>0</v>
      </c>
      <c r="U264" s="211"/>
    </row>
    <row r="265" spans="1:21" ht="20.100000000000001" customHeight="1">
      <c r="A265" s="38"/>
      <c r="B265" s="149">
        <v>244</v>
      </c>
      <c r="C265" s="285"/>
      <c r="D265" s="285"/>
      <c r="E265" s="285"/>
      <c r="F265" s="285"/>
      <c r="G265" s="285"/>
      <c r="H265" s="285"/>
      <c r="I265" s="285"/>
      <c r="J265" s="181"/>
      <c r="K265" s="150"/>
      <c r="L265" s="150"/>
      <c r="M265" s="182" t="str">
        <f>IF(ISBLANK(C265),"",IF('LISTA DE INVENTARIO'!$Q$22:$Q5088='LISTA DE INVENTARIO'!$O$9,SUMIFS('LISTA DE INVENTARIO'!$K$22:$K5088,'LISTA DE INVENTARIO'!$C$22:$C5088,C265,'LISTA DE INVENTARIO'!$Q$22:$Q5088,'LISTA DE INVENTARIO'!$O$9)-SUMIFS($L$22:$L5360,$C$22:$C5360,C265),SUMIFS('LISTA DE INVENTARIO'!$K$22:$K5088,'LISTA DE INVENTARIO'!$C$22:$C5088,C265,'LISTA DE INVENTARIO'!$Q$22:$Q5088,'LISTA DE INVENTARIO'!$O$9)-SUMIFS($L$22:$L5360,$C$22:$C5360,C265)))</f>
        <v/>
      </c>
      <c r="N265" s="182" t="str">
        <f t="shared" si="7"/>
        <v/>
      </c>
      <c r="O265" s="190"/>
      <c r="P265" s="184" t="str">
        <f t="shared" si="8"/>
        <v/>
      </c>
      <c r="Q265" s="184" t="str">
        <f>IF(ISBLANK(C265),"",SUMIFS($P$22:$P5363,$C$22:$C5363,C265)-SUMIFS('LISTA DE INVENTARIO'!$N$22:$N5090,'LISTA DE INVENTARIO'!$C$22:$C5090,C265))</f>
        <v/>
      </c>
      <c r="R265" s="185"/>
      <c r="S265" s="188" t="str">
        <f ca="1"/>
        <v/>
      </c>
      <c r="T265" s="189" t="b">
        <v>0</v>
      </c>
      <c r="U265" s="211"/>
    </row>
    <row r="266" spans="1:21" ht="20.100000000000001" customHeight="1">
      <c r="A266" s="38"/>
      <c r="B266" s="149">
        <v>245</v>
      </c>
      <c r="C266" s="285"/>
      <c r="D266" s="285"/>
      <c r="E266" s="285"/>
      <c r="F266" s="285"/>
      <c r="G266" s="285"/>
      <c r="H266" s="285"/>
      <c r="I266" s="285"/>
      <c r="J266" s="181"/>
      <c r="K266" s="150"/>
      <c r="L266" s="150"/>
      <c r="M266" s="182" t="str">
        <f>IF(ISBLANK(C266),"",IF('LISTA DE INVENTARIO'!$Q$22:$Q5089='LISTA DE INVENTARIO'!$O$9,SUMIFS('LISTA DE INVENTARIO'!$K$22:$K5089,'LISTA DE INVENTARIO'!$C$22:$C5089,C266,'LISTA DE INVENTARIO'!$Q$22:$Q5089,'LISTA DE INVENTARIO'!$O$9)-SUMIFS($L$22:$L5361,$C$22:$C5361,C266),SUMIFS('LISTA DE INVENTARIO'!$K$22:$K5089,'LISTA DE INVENTARIO'!$C$22:$C5089,C266,'LISTA DE INVENTARIO'!$Q$22:$Q5089,'LISTA DE INVENTARIO'!$O$9)-SUMIFS($L$22:$L5361,$C$22:$C5361,C266)))</f>
        <v/>
      </c>
      <c r="N266" s="182" t="str">
        <f t="shared" si="7"/>
        <v/>
      </c>
      <c r="O266" s="190"/>
      <c r="P266" s="184" t="str">
        <f t="shared" si="8"/>
        <v/>
      </c>
      <c r="Q266" s="184" t="str">
        <f>IF(ISBLANK(C266),"",SUMIFS($P$22:$P5364,$C$22:$C5364,C266)-SUMIFS('LISTA DE INVENTARIO'!$N$22:$N5091,'LISTA DE INVENTARIO'!$C$22:$C5091,C266))</f>
        <v/>
      </c>
      <c r="R266" s="185"/>
      <c r="S266" s="188" t="str">
        <f ca="1"/>
        <v/>
      </c>
      <c r="T266" s="189" t="b">
        <v>0</v>
      </c>
      <c r="U266" s="211"/>
    </row>
    <row r="267" spans="1:21" ht="20.100000000000001" customHeight="1">
      <c r="A267" s="38"/>
      <c r="B267" s="149">
        <v>246</v>
      </c>
      <c r="C267" s="285"/>
      <c r="D267" s="285"/>
      <c r="E267" s="285"/>
      <c r="F267" s="285"/>
      <c r="G267" s="285"/>
      <c r="H267" s="285"/>
      <c r="I267" s="285"/>
      <c r="J267" s="181"/>
      <c r="K267" s="150"/>
      <c r="L267" s="150"/>
      <c r="M267" s="182" t="str">
        <f>IF(ISBLANK(C267),"",IF('LISTA DE INVENTARIO'!$Q$22:$Q5090='LISTA DE INVENTARIO'!$O$9,SUMIFS('LISTA DE INVENTARIO'!$K$22:$K5090,'LISTA DE INVENTARIO'!$C$22:$C5090,C267,'LISTA DE INVENTARIO'!$Q$22:$Q5090,'LISTA DE INVENTARIO'!$O$9)-SUMIFS($L$22:$L5362,$C$22:$C5362,C267),SUMIFS('LISTA DE INVENTARIO'!$K$22:$K5090,'LISTA DE INVENTARIO'!$C$22:$C5090,C267,'LISTA DE INVENTARIO'!$Q$22:$Q5090,'LISTA DE INVENTARIO'!$O$9)-SUMIFS($L$22:$L5362,$C$22:$C5362,C267)))</f>
        <v/>
      </c>
      <c r="N267" s="182" t="str">
        <f t="shared" si="7"/>
        <v/>
      </c>
      <c r="O267" s="190"/>
      <c r="P267" s="184" t="str">
        <f t="shared" si="8"/>
        <v/>
      </c>
      <c r="Q267" s="184" t="str">
        <f>IF(ISBLANK(C267),"",SUMIFS($P$22:$P5365,$C$22:$C5365,C267)-SUMIFS('LISTA DE INVENTARIO'!$N$22:$N5092,'LISTA DE INVENTARIO'!$C$22:$C5092,C267))</f>
        <v/>
      </c>
      <c r="R267" s="185"/>
      <c r="S267" s="188" t="str">
        <f ca="1"/>
        <v/>
      </c>
      <c r="T267" s="189" t="b">
        <v>0</v>
      </c>
      <c r="U267" s="211"/>
    </row>
    <row r="268" spans="1:21" ht="20.100000000000001" customHeight="1">
      <c r="A268" s="38"/>
      <c r="B268" s="149">
        <v>247</v>
      </c>
      <c r="C268" s="285"/>
      <c r="D268" s="285"/>
      <c r="E268" s="285"/>
      <c r="F268" s="285"/>
      <c r="G268" s="285"/>
      <c r="H268" s="285"/>
      <c r="I268" s="285"/>
      <c r="J268" s="181"/>
      <c r="K268" s="150"/>
      <c r="L268" s="150"/>
      <c r="M268" s="182" t="str">
        <f>IF(ISBLANK(C268),"",IF('LISTA DE INVENTARIO'!$Q$22:$Q5091='LISTA DE INVENTARIO'!$O$9,SUMIFS('LISTA DE INVENTARIO'!$K$22:$K5091,'LISTA DE INVENTARIO'!$C$22:$C5091,C268,'LISTA DE INVENTARIO'!$Q$22:$Q5091,'LISTA DE INVENTARIO'!$O$9)-SUMIFS($L$22:$L5363,$C$22:$C5363,C268),SUMIFS('LISTA DE INVENTARIO'!$K$22:$K5091,'LISTA DE INVENTARIO'!$C$22:$C5091,C268,'LISTA DE INVENTARIO'!$Q$22:$Q5091,'LISTA DE INVENTARIO'!$O$9)-SUMIFS($L$22:$L5363,$C$22:$C5363,C268)))</f>
        <v/>
      </c>
      <c r="N268" s="182" t="str">
        <f t="shared" si="7"/>
        <v/>
      </c>
      <c r="O268" s="190"/>
      <c r="P268" s="184" t="str">
        <f t="shared" si="8"/>
        <v/>
      </c>
      <c r="Q268" s="184" t="str">
        <f>IF(ISBLANK(C268),"",SUMIFS($P$22:$P5366,$C$22:$C5366,C268)-SUMIFS('LISTA DE INVENTARIO'!$N$22:$N5093,'LISTA DE INVENTARIO'!$C$22:$C5093,C268))</f>
        <v/>
      </c>
      <c r="R268" s="185"/>
      <c r="S268" s="188" t="str">
        <f ca="1"/>
        <v/>
      </c>
      <c r="T268" s="189" t="b">
        <v>0</v>
      </c>
      <c r="U268" s="211"/>
    </row>
    <row r="269" spans="1:21" ht="20.100000000000001" customHeight="1">
      <c r="A269" s="38"/>
      <c r="B269" s="149">
        <v>248</v>
      </c>
      <c r="C269" s="285"/>
      <c r="D269" s="285"/>
      <c r="E269" s="285"/>
      <c r="F269" s="285"/>
      <c r="G269" s="285"/>
      <c r="H269" s="285"/>
      <c r="I269" s="285"/>
      <c r="J269" s="181"/>
      <c r="K269" s="150"/>
      <c r="L269" s="150"/>
      <c r="M269" s="182" t="str">
        <f>IF(ISBLANK(C269),"",IF('LISTA DE INVENTARIO'!$Q$22:$Q5092='LISTA DE INVENTARIO'!$O$9,SUMIFS('LISTA DE INVENTARIO'!$K$22:$K5092,'LISTA DE INVENTARIO'!$C$22:$C5092,C269,'LISTA DE INVENTARIO'!$Q$22:$Q5092,'LISTA DE INVENTARIO'!$O$9)-SUMIFS($L$22:$L5364,$C$22:$C5364,C269),SUMIFS('LISTA DE INVENTARIO'!$K$22:$K5092,'LISTA DE INVENTARIO'!$C$22:$C5092,C269,'LISTA DE INVENTARIO'!$Q$22:$Q5092,'LISTA DE INVENTARIO'!$O$9)-SUMIFS($L$22:$L5364,$C$22:$C5364,C269)))</f>
        <v/>
      </c>
      <c r="N269" s="182" t="str">
        <f t="shared" si="7"/>
        <v/>
      </c>
      <c r="O269" s="190"/>
      <c r="P269" s="184" t="str">
        <f t="shared" si="8"/>
        <v/>
      </c>
      <c r="Q269" s="184" t="str">
        <f>IF(ISBLANK(C269),"",SUMIFS($P$22:$P5367,$C$22:$C5367,C269)-SUMIFS('LISTA DE INVENTARIO'!$N$22:$N5094,'LISTA DE INVENTARIO'!$C$22:$C5094,C269))</f>
        <v/>
      </c>
      <c r="R269" s="185"/>
      <c r="S269" s="188" t="str">
        <f ca="1"/>
        <v/>
      </c>
      <c r="T269" s="189" t="b">
        <v>0</v>
      </c>
      <c r="U269" s="211"/>
    </row>
    <row r="270" spans="1:21" ht="20.100000000000001" customHeight="1">
      <c r="A270" s="38"/>
      <c r="B270" s="149">
        <v>249</v>
      </c>
      <c r="C270" s="285"/>
      <c r="D270" s="285"/>
      <c r="E270" s="285"/>
      <c r="F270" s="285"/>
      <c r="G270" s="285"/>
      <c r="H270" s="285"/>
      <c r="I270" s="285"/>
      <c r="J270" s="181"/>
      <c r="K270" s="150"/>
      <c r="L270" s="150"/>
      <c r="M270" s="182" t="str">
        <f>IF(ISBLANK(C270),"",IF('LISTA DE INVENTARIO'!$Q$22:$Q5093='LISTA DE INVENTARIO'!$O$9,SUMIFS('LISTA DE INVENTARIO'!$K$22:$K5093,'LISTA DE INVENTARIO'!$C$22:$C5093,C270,'LISTA DE INVENTARIO'!$Q$22:$Q5093,'LISTA DE INVENTARIO'!$O$9)-SUMIFS($L$22:$L5365,$C$22:$C5365,C270),SUMIFS('LISTA DE INVENTARIO'!$K$22:$K5093,'LISTA DE INVENTARIO'!$C$22:$C5093,C270,'LISTA DE INVENTARIO'!$Q$22:$Q5093,'LISTA DE INVENTARIO'!$O$9)-SUMIFS($L$22:$L5365,$C$22:$C5365,C270)))</f>
        <v/>
      </c>
      <c r="N270" s="182" t="str">
        <f t="shared" si="7"/>
        <v/>
      </c>
      <c r="O270" s="190"/>
      <c r="P270" s="184" t="str">
        <f t="shared" si="8"/>
        <v/>
      </c>
      <c r="Q270" s="184" t="str">
        <f>IF(ISBLANK(C270),"",SUMIFS($P$22:$P5368,$C$22:$C5368,C270)-SUMIFS('LISTA DE INVENTARIO'!$N$22:$N5095,'LISTA DE INVENTARIO'!$C$22:$C5095,C270))</f>
        <v/>
      </c>
      <c r="R270" s="185"/>
      <c r="S270" s="188" t="str">
        <f ca="1"/>
        <v/>
      </c>
      <c r="T270" s="189" t="b">
        <v>0</v>
      </c>
      <c r="U270" s="211"/>
    </row>
    <row r="271" spans="1:21" ht="20.100000000000001" customHeight="1">
      <c r="A271" s="38"/>
      <c r="B271" s="149">
        <v>250</v>
      </c>
      <c r="C271" s="285"/>
      <c r="D271" s="285"/>
      <c r="E271" s="285"/>
      <c r="F271" s="285"/>
      <c r="G271" s="285"/>
      <c r="H271" s="285"/>
      <c r="I271" s="285"/>
      <c r="J271" s="181"/>
      <c r="K271" s="150"/>
      <c r="L271" s="150"/>
      <c r="M271" s="182" t="str">
        <f>IF(ISBLANK(C271),"",IF('LISTA DE INVENTARIO'!$Q$22:$Q5094='LISTA DE INVENTARIO'!$O$9,SUMIFS('LISTA DE INVENTARIO'!$K$22:$K5094,'LISTA DE INVENTARIO'!$C$22:$C5094,C271,'LISTA DE INVENTARIO'!$Q$22:$Q5094,'LISTA DE INVENTARIO'!$O$9)-SUMIFS($L$22:$L5366,$C$22:$C5366,C271),SUMIFS('LISTA DE INVENTARIO'!$K$22:$K5094,'LISTA DE INVENTARIO'!$C$22:$C5094,C271,'LISTA DE INVENTARIO'!$Q$22:$Q5094,'LISTA DE INVENTARIO'!$O$9)-SUMIFS($L$22:$L5366,$C$22:$C5366,C271)))</f>
        <v/>
      </c>
      <c r="N271" s="182" t="str">
        <f t="shared" si="7"/>
        <v/>
      </c>
      <c r="O271" s="190"/>
      <c r="P271" s="184" t="str">
        <f t="shared" si="8"/>
        <v/>
      </c>
      <c r="Q271" s="184" t="str">
        <f>IF(ISBLANK(C271),"",SUMIFS($P$22:$P5369,$C$22:$C5369,C271)-SUMIFS('LISTA DE INVENTARIO'!$N$22:$N5096,'LISTA DE INVENTARIO'!$C$22:$C5096,C271))</f>
        <v/>
      </c>
      <c r="R271" s="185"/>
      <c r="S271" s="188" t="str">
        <f ca="1"/>
        <v/>
      </c>
      <c r="T271" s="189" t="b">
        <v>0</v>
      </c>
      <c r="U271" s="211"/>
    </row>
    <row r="272" spans="1:21" ht="20.100000000000001" customHeight="1">
      <c r="A272" s="38"/>
      <c r="B272" s="149">
        <v>251</v>
      </c>
      <c r="C272" s="285"/>
      <c r="D272" s="285"/>
      <c r="E272" s="285"/>
      <c r="F272" s="285"/>
      <c r="G272" s="285"/>
      <c r="H272" s="285"/>
      <c r="I272" s="285"/>
      <c r="J272" s="181"/>
      <c r="K272" s="150"/>
      <c r="L272" s="150"/>
      <c r="M272" s="182" t="str">
        <f>IF(ISBLANK(C272),"",IF('LISTA DE INVENTARIO'!$Q$22:$Q5095='LISTA DE INVENTARIO'!$O$9,SUMIFS('LISTA DE INVENTARIO'!$K$22:$K5095,'LISTA DE INVENTARIO'!$C$22:$C5095,C272,'LISTA DE INVENTARIO'!$Q$22:$Q5095,'LISTA DE INVENTARIO'!$O$9)-SUMIFS($L$22:$L5367,$C$22:$C5367,C272),SUMIFS('LISTA DE INVENTARIO'!$K$22:$K5095,'LISTA DE INVENTARIO'!$C$22:$C5095,C272,'LISTA DE INVENTARIO'!$Q$22:$Q5095,'LISTA DE INVENTARIO'!$O$9)-SUMIFS($L$22:$L5367,$C$22:$C5367,C272)))</f>
        <v/>
      </c>
      <c r="N272" s="182" t="str">
        <f t="shared" si="7"/>
        <v/>
      </c>
      <c r="O272" s="190"/>
      <c r="P272" s="184" t="str">
        <f t="shared" si="8"/>
        <v/>
      </c>
      <c r="Q272" s="184" t="str">
        <f>IF(ISBLANK(C272),"",SUMIFS($P$22:$P5370,$C$22:$C5370,C272)-SUMIFS('LISTA DE INVENTARIO'!$N$22:$N5097,'LISTA DE INVENTARIO'!$C$22:$C5097,C272))</f>
        <v/>
      </c>
      <c r="R272" s="185"/>
      <c r="S272" s="188" t="str">
        <f ca="1"/>
        <v/>
      </c>
      <c r="T272" s="189" t="b">
        <v>0</v>
      </c>
      <c r="U272" s="211"/>
    </row>
    <row r="273" spans="1:21" ht="20.100000000000001" customHeight="1">
      <c r="A273" s="38"/>
      <c r="B273" s="149">
        <v>252</v>
      </c>
      <c r="C273" s="285"/>
      <c r="D273" s="285"/>
      <c r="E273" s="285"/>
      <c r="F273" s="285"/>
      <c r="G273" s="285"/>
      <c r="H273" s="285"/>
      <c r="I273" s="285"/>
      <c r="J273" s="181"/>
      <c r="K273" s="150"/>
      <c r="L273" s="150"/>
      <c r="M273" s="182" t="str">
        <f>IF(ISBLANK(C273),"",IF('LISTA DE INVENTARIO'!$Q$22:$Q5096='LISTA DE INVENTARIO'!$O$9,SUMIFS('LISTA DE INVENTARIO'!$K$22:$K5096,'LISTA DE INVENTARIO'!$C$22:$C5096,C273,'LISTA DE INVENTARIO'!$Q$22:$Q5096,'LISTA DE INVENTARIO'!$O$9)-SUMIFS($L$22:$L5368,$C$22:$C5368,C273),SUMIFS('LISTA DE INVENTARIO'!$K$22:$K5096,'LISTA DE INVENTARIO'!$C$22:$C5096,C273,'LISTA DE INVENTARIO'!$Q$22:$Q5096,'LISTA DE INVENTARIO'!$O$9)-SUMIFS($L$22:$L5368,$C$22:$C5368,C273)))</f>
        <v/>
      </c>
      <c r="N273" s="182" t="str">
        <f t="shared" si="7"/>
        <v/>
      </c>
      <c r="O273" s="190"/>
      <c r="P273" s="184" t="str">
        <f t="shared" si="8"/>
        <v/>
      </c>
      <c r="Q273" s="184" t="str">
        <f>IF(ISBLANK(C273),"",SUMIFS($P$22:$P5371,$C$22:$C5371,C273)-SUMIFS('LISTA DE INVENTARIO'!$N$22:$N5098,'LISTA DE INVENTARIO'!$C$22:$C5098,C273))</f>
        <v/>
      </c>
      <c r="R273" s="185"/>
      <c r="S273" s="188" t="str">
        <f ca="1"/>
        <v/>
      </c>
      <c r="T273" s="189" t="b">
        <v>0</v>
      </c>
      <c r="U273" s="211"/>
    </row>
    <row r="274" spans="1:21" ht="20.100000000000001" customHeight="1">
      <c r="A274" s="38"/>
      <c r="B274" s="149">
        <v>253</v>
      </c>
      <c r="C274" s="285"/>
      <c r="D274" s="285"/>
      <c r="E274" s="285"/>
      <c r="F274" s="285"/>
      <c r="G274" s="285"/>
      <c r="H274" s="285"/>
      <c r="I274" s="285"/>
      <c r="J274" s="181"/>
      <c r="K274" s="150"/>
      <c r="L274" s="150"/>
      <c r="M274" s="182" t="str">
        <f>IF(ISBLANK(C274),"",IF('LISTA DE INVENTARIO'!$Q$22:$Q5097='LISTA DE INVENTARIO'!$O$9,SUMIFS('LISTA DE INVENTARIO'!$K$22:$K5097,'LISTA DE INVENTARIO'!$C$22:$C5097,C274,'LISTA DE INVENTARIO'!$Q$22:$Q5097,'LISTA DE INVENTARIO'!$O$9)-SUMIFS($L$22:$L5369,$C$22:$C5369,C274),SUMIFS('LISTA DE INVENTARIO'!$K$22:$K5097,'LISTA DE INVENTARIO'!$C$22:$C5097,C274,'LISTA DE INVENTARIO'!$Q$22:$Q5097,'LISTA DE INVENTARIO'!$O$9)-SUMIFS($L$22:$L5369,$C$22:$C5369,C274)))</f>
        <v/>
      </c>
      <c r="N274" s="182" t="str">
        <f t="shared" si="7"/>
        <v/>
      </c>
      <c r="O274" s="190"/>
      <c r="P274" s="184" t="str">
        <f t="shared" si="8"/>
        <v/>
      </c>
      <c r="Q274" s="184" t="str">
        <f>IF(ISBLANK(C274),"",SUMIFS($P$22:$P5372,$C$22:$C5372,C274)-SUMIFS('LISTA DE INVENTARIO'!$N$22:$N5099,'LISTA DE INVENTARIO'!$C$22:$C5099,C274))</f>
        <v/>
      </c>
      <c r="R274" s="185"/>
      <c r="S274" s="188" t="str">
        <f ca="1"/>
        <v/>
      </c>
      <c r="T274" s="189" t="b">
        <v>0</v>
      </c>
      <c r="U274" s="211"/>
    </row>
    <row r="275" spans="1:21" ht="20.100000000000001" customHeight="1">
      <c r="A275" s="38"/>
      <c r="B275" s="149">
        <v>254</v>
      </c>
      <c r="C275" s="285"/>
      <c r="D275" s="285"/>
      <c r="E275" s="285"/>
      <c r="F275" s="285"/>
      <c r="G275" s="285"/>
      <c r="H275" s="285"/>
      <c r="I275" s="285"/>
      <c r="J275" s="181"/>
      <c r="K275" s="150"/>
      <c r="L275" s="150"/>
      <c r="M275" s="182" t="str">
        <f>IF(ISBLANK(C275),"",IF('LISTA DE INVENTARIO'!$Q$22:$Q5098='LISTA DE INVENTARIO'!$O$9,SUMIFS('LISTA DE INVENTARIO'!$K$22:$K5098,'LISTA DE INVENTARIO'!$C$22:$C5098,C275,'LISTA DE INVENTARIO'!$Q$22:$Q5098,'LISTA DE INVENTARIO'!$O$9)-SUMIFS($L$22:$L5370,$C$22:$C5370,C275),SUMIFS('LISTA DE INVENTARIO'!$K$22:$K5098,'LISTA DE INVENTARIO'!$C$22:$C5098,C275,'LISTA DE INVENTARIO'!$Q$22:$Q5098,'LISTA DE INVENTARIO'!$O$9)-SUMIFS($L$22:$L5370,$C$22:$C5370,C275)))</f>
        <v/>
      </c>
      <c r="N275" s="182" t="str">
        <f t="shared" si="7"/>
        <v/>
      </c>
      <c r="O275" s="190"/>
      <c r="P275" s="184" t="str">
        <f t="shared" si="8"/>
        <v/>
      </c>
      <c r="Q275" s="184" t="str">
        <f>IF(ISBLANK(C275),"",SUMIFS($P$22:$P5373,$C$22:$C5373,C275)-SUMIFS('LISTA DE INVENTARIO'!$N$22:$N5100,'LISTA DE INVENTARIO'!$C$22:$C5100,C275))</f>
        <v/>
      </c>
      <c r="R275" s="185"/>
      <c r="S275" s="188" t="str">
        <f ca="1"/>
        <v/>
      </c>
      <c r="T275" s="189" t="b">
        <v>0</v>
      </c>
      <c r="U275" s="211"/>
    </row>
    <row r="276" spans="1:21" ht="20.100000000000001" customHeight="1">
      <c r="A276" s="38"/>
      <c r="B276" s="149">
        <v>255</v>
      </c>
      <c r="C276" s="285"/>
      <c r="D276" s="285"/>
      <c r="E276" s="285"/>
      <c r="F276" s="285"/>
      <c r="G276" s="285"/>
      <c r="H276" s="285"/>
      <c r="I276" s="285"/>
      <c r="J276" s="181"/>
      <c r="K276" s="150"/>
      <c r="L276" s="150"/>
      <c r="M276" s="182" t="str">
        <f>IF(ISBLANK(C276),"",IF('LISTA DE INVENTARIO'!$Q$22:$Q5099='LISTA DE INVENTARIO'!$O$9,SUMIFS('LISTA DE INVENTARIO'!$K$22:$K5099,'LISTA DE INVENTARIO'!$C$22:$C5099,C276,'LISTA DE INVENTARIO'!$Q$22:$Q5099,'LISTA DE INVENTARIO'!$O$9)-SUMIFS($L$22:$L5371,$C$22:$C5371,C276),SUMIFS('LISTA DE INVENTARIO'!$K$22:$K5099,'LISTA DE INVENTARIO'!$C$22:$C5099,C276,'LISTA DE INVENTARIO'!$Q$22:$Q5099,'LISTA DE INVENTARIO'!$O$9)-SUMIFS($L$22:$L5371,$C$22:$C5371,C276)))</f>
        <v/>
      </c>
      <c r="N276" s="182" t="str">
        <f t="shared" si="7"/>
        <v/>
      </c>
      <c r="O276" s="190"/>
      <c r="P276" s="184" t="str">
        <f t="shared" si="8"/>
        <v/>
      </c>
      <c r="Q276" s="184" t="str">
        <f>IF(ISBLANK(C276),"",SUMIFS($P$22:$P5374,$C$22:$C5374,C276)-SUMIFS('LISTA DE INVENTARIO'!$N$22:$N5101,'LISTA DE INVENTARIO'!$C$22:$C5101,C276))</f>
        <v/>
      </c>
      <c r="R276" s="185"/>
      <c r="S276" s="188" t="str">
        <f ca="1"/>
        <v/>
      </c>
      <c r="T276" s="189" t="b">
        <v>0</v>
      </c>
      <c r="U276" s="211"/>
    </row>
    <row r="277" spans="1:21" ht="20.100000000000001" customHeight="1">
      <c r="A277" s="38"/>
      <c r="B277" s="149">
        <v>256</v>
      </c>
      <c r="C277" s="285"/>
      <c r="D277" s="285"/>
      <c r="E277" s="285"/>
      <c r="F277" s="285"/>
      <c r="G277" s="285"/>
      <c r="H277" s="285"/>
      <c r="I277" s="285"/>
      <c r="J277" s="181"/>
      <c r="K277" s="150"/>
      <c r="L277" s="150"/>
      <c r="M277" s="182" t="str">
        <f>IF(ISBLANK(C277),"",IF('LISTA DE INVENTARIO'!$Q$22:$Q5100='LISTA DE INVENTARIO'!$O$9,SUMIFS('LISTA DE INVENTARIO'!$K$22:$K5100,'LISTA DE INVENTARIO'!$C$22:$C5100,C277,'LISTA DE INVENTARIO'!$Q$22:$Q5100,'LISTA DE INVENTARIO'!$O$9)-SUMIFS($L$22:$L5372,$C$22:$C5372,C277),SUMIFS('LISTA DE INVENTARIO'!$K$22:$K5100,'LISTA DE INVENTARIO'!$C$22:$C5100,C277,'LISTA DE INVENTARIO'!$Q$22:$Q5100,'LISTA DE INVENTARIO'!$O$9)-SUMIFS($L$22:$L5372,$C$22:$C5372,C277)))</f>
        <v/>
      </c>
      <c r="N277" s="182" t="str">
        <f t="shared" si="7"/>
        <v/>
      </c>
      <c r="O277" s="190"/>
      <c r="P277" s="184" t="str">
        <f t="shared" si="8"/>
        <v/>
      </c>
      <c r="Q277" s="184" t="str">
        <f>IF(ISBLANK(C277),"",SUMIFS($P$22:$P5375,$C$22:$C5375,C277)-SUMIFS('LISTA DE INVENTARIO'!$N$22:$N5102,'LISTA DE INVENTARIO'!$C$22:$C5102,C277))</f>
        <v/>
      </c>
      <c r="R277" s="185"/>
      <c r="S277" s="188" t="str">
        <f ca="1"/>
        <v/>
      </c>
      <c r="T277" s="189" t="b">
        <v>0</v>
      </c>
      <c r="U277" s="211"/>
    </row>
    <row r="278" spans="1:21" ht="20.100000000000001" customHeight="1">
      <c r="A278" s="38"/>
      <c r="B278" s="149">
        <v>257</v>
      </c>
      <c r="C278" s="285"/>
      <c r="D278" s="285"/>
      <c r="E278" s="285"/>
      <c r="F278" s="285"/>
      <c r="G278" s="285"/>
      <c r="H278" s="285"/>
      <c r="I278" s="285"/>
      <c r="J278" s="181"/>
      <c r="K278" s="150"/>
      <c r="L278" s="150"/>
      <c r="M278" s="182" t="str">
        <f>IF(ISBLANK(C278),"",IF('LISTA DE INVENTARIO'!$Q$22:$Q5101='LISTA DE INVENTARIO'!$O$9,SUMIFS('LISTA DE INVENTARIO'!$K$22:$K5101,'LISTA DE INVENTARIO'!$C$22:$C5101,C278,'LISTA DE INVENTARIO'!$Q$22:$Q5101,'LISTA DE INVENTARIO'!$O$9)-SUMIFS($L$22:$L5373,$C$22:$C5373,C278),SUMIFS('LISTA DE INVENTARIO'!$K$22:$K5101,'LISTA DE INVENTARIO'!$C$22:$C5101,C278,'LISTA DE INVENTARIO'!$Q$22:$Q5101,'LISTA DE INVENTARIO'!$O$9)-SUMIFS($L$22:$L5373,$C$22:$C5373,C278)))</f>
        <v/>
      </c>
      <c r="N278" s="182" t="str">
        <f t="shared" ref="N278:N321" si="9">IF(T278=TRUE,"ENVIADO",IF(ISBLANK(C278),"",IF((AND(M278&lt;=0)),$K$9,IF(AND(M278&gt;0,M278&lt;=10),$O$9,$M$9))))</f>
        <v/>
      </c>
      <c r="O278" s="190"/>
      <c r="P278" s="184" t="str">
        <f t="shared" si="8"/>
        <v/>
      </c>
      <c r="Q278" s="184" t="str">
        <f>IF(ISBLANK(C278),"",SUMIFS($P$22:$P5376,$C$22:$C5376,C278)-SUMIFS('LISTA DE INVENTARIO'!$N$22:$N5103,'LISTA DE INVENTARIO'!$C$22:$C5103,C278))</f>
        <v/>
      </c>
      <c r="R278" s="185"/>
      <c r="S278" s="188" t="str">
        <f ca="1"/>
        <v/>
      </c>
      <c r="T278" s="189" t="b">
        <v>0</v>
      </c>
      <c r="U278" s="211"/>
    </row>
    <row r="279" spans="1:21" ht="20.100000000000001" customHeight="1">
      <c r="A279" s="38"/>
      <c r="B279" s="149">
        <v>258</v>
      </c>
      <c r="C279" s="285"/>
      <c r="D279" s="285"/>
      <c r="E279" s="285"/>
      <c r="F279" s="285"/>
      <c r="G279" s="285"/>
      <c r="H279" s="285"/>
      <c r="I279" s="285"/>
      <c r="J279" s="181"/>
      <c r="K279" s="150"/>
      <c r="L279" s="150"/>
      <c r="M279" s="182" t="str">
        <f>IF(ISBLANK(C279),"",IF('LISTA DE INVENTARIO'!$Q$22:$Q5102='LISTA DE INVENTARIO'!$O$9,SUMIFS('LISTA DE INVENTARIO'!$K$22:$K5102,'LISTA DE INVENTARIO'!$C$22:$C5102,C279,'LISTA DE INVENTARIO'!$Q$22:$Q5102,'LISTA DE INVENTARIO'!$O$9)-SUMIFS($L$22:$L5374,$C$22:$C5374,C279),SUMIFS('LISTA DE INVENTARIO'!$K$22:$K5102,'LISTA DE INVENTARIO'!$C$22:$C5102,C279,'LISTA DE INVENTARIO'!$Q$22:$Q5102,'LISTA DE INVENTARIO'!$O$9)-SUMIFS($L$22:$L5374,$C$22:$C5374,C279)))</f>
        <v/>
      </c>
      <c r="N279" s="182" t="str">
        <f t="shared" si="9"/>
        <v/>
      </c>
      <c r="O279" s="190"/>
      <c r="P279" s="184" t="str">
        <f t="shared" si="8"/>
        <v/>
      </c>
      <c r="Q279" s="184" t="str">
        <f>IF(ISBLANK(C279),"",SUMIFS($P$22:$P5377,$C$22:$C5377,C279)-SUMIFS('LISTA DE INVENTARIO'!$N$22:$N5104,'LISTA DE INVENTARIO'!$C$22:$C5104,C279))</f>
        <v/>
      </c>
      <c r="R279" s="185"/>
      <c r="S279" s="188" t="str">
        <f ca="1"/>
        <v/>
      </c>
      <c r="T279" s="189" t="b">
        <v>0</v>
      </c>
      <c r="U279" s="211"/>
    </row>
    <row r="280" spans="1:21" ht="20.100000000000001" customHeight="1">
      <c r="A280" s="38"/>
      <c r="B280" s="149">
        <v>259</v>
      </c>
      <c r="C280" s="285"/>
      <c r="D280" s="285"/>
      <c r="E280" s="285"/>
      <c r="F280" s="285"/>
      <c r="G280" s="285"/>
      <c r="H280" s="285"/>
      <c r="I280" s="285"/>
      <c r="J280" s="181"/>
      <c r="K280" s="150"/>
      <c r="L280" s="150"/>
      <c r="M280" s="182" t="str">
        <f>IF(ISBLANK(C280),"",IF('LISTA DE INVENTARIO'!$Q$22:$Q5103='LISTA DE INVENTARIO'!$O$9,SUMIFS('LISTA DE INVENTARIO'!$K$22:$K5103,'LISTA DE INVENTARIO'!$C$22:$C5103,C280,'LISTA DE INVENTARIO'!$Q$22:$Q5103,'LISTA DE INVENTARIO'!$O$9)-SUMIFS($L$22:$L5375,$C$22:$C5375,C280),SUMIFS('LISTA DE INVENTARIO'!$K$22:$K5103,'LISTA DE INVENTARIO'!$C$22:$C5103,C280,'LISTA DE INVENTARIO'!$Q$22:$Q5103,'LISTA DE INVENTARIO'!$O$9)-SUMIFS($L$22:$L5375,$C$22:$C5375,C280)))</f>
        <v/>
      </c>
      <c r="N280" s="182" t="str">
        <f t="shared" si="9"/>
        <v/>
      </c>
      <c r="O280" s="190"/>
      <c r="P280" s="184" t="str">
        <f t="shared" si="8"/>
        <v/>
      </c>
      <c r="Q280" s="184" t="str">
        <f>IF(ISBLANK(C280),"",SUMIFS($P$22:$P5378,$C$22:$C5378,C280)-SUMIFS('LISTA DE INVENTARIO'!$N$22:$N5105,'LISTA DE INVENTARIO'!$C$22:$C5105,C280))</f>
        <v/>
      </c>
      <c r="R280" s="185"/>
      <c r="S280" s="188" t="str">
        <f ca="1"/>
        <v/>
      </c>
      <c r="T280" s="189" t="b">
        <v>0</v>
      </c>
      <c r="U280" s="211"/>
    </row>
    <row r="281" spans="1:21" ht="20.100000000000001" customHeight="1">
      <c r="A281" s="38"/>
      <c r="B281" s="149">
        <v>260</v>
      </c>
      <c r="C281" s="285"/>
      <c r="D281" s="285"/>
      <c r="E281" s="285"/>
      <c r="F281" s="285"/>
      <c r="G281" s="285"/>
      <c r="H281" s="285"/>
      <c r="I281" s="285"/>
      <c r="J281" s="181"/>
      <c r="K281" s="150"/>
      <c r="L281" s="150"/>
      <c r="M281" s="182" t="str">
        <f>IF(ISBLANK(C281),"",IF('LISTA DE INVENTARIO'!$Q$22:$Q5104='LISTA DE INVENTARIO'!$O$9,SUMIFS('LISTA DE INVENTARIO'!$K$22:$K5104,'LISTA DE INVENTARIO'!$C$22:$C5104,C281,'LISTA DE INVENTARIO'!$Q$22:$Q5104,'LISTA DE INVENTARIO'!$O$9)-SUMIFS($L$22:$L5376,$C$22:$C5376,C281),SUMIFS('LISTA DE INVENTARIO'!$K$22:$K5104,'LISTA DE INVENTARIO'!$C$22:$C5104,C281,'LISTA DE INVENTARIO'!$Q$22:$Q5104,'LISTA DE INVENTARIO'!$O$9)-SUMIFS($L$22:$L5376,$C$22:$C5376,C281)))</f>
        <v/>
      </c>
      <c r="N281" s="182" t="str">
        <f t="shared" si="9"/>
        <v/>
      </c>
      <c r="O281" s="190"/>
      <c r="P281" s="184" t="str">
        <f t="shared" si="8"/>
        <v/>
      </c>
      <c r="Q281" s="184" t="str">
        <f>IF(ISBLANK(C281),"",SUMIFS($P$22:$P5379,$C$22:$C5379,C281)-SUMIFS('LISTA DE INVENTARIO'!$N$22:$N5106,'LISTA DE INVENTARIO'!$C$22:$C5106,C281))</f>
        <v/>
      </c>
      <c r="R281" s="185"/>
      <c r="S281" s="188" t="str">
        <f ca="1"/>
        <v/>
      </c>
      <c r="T281" s="189" t="b">
        <v>0</v>
      </c>
      <c r="U281" s="211"/>
    </row>
    <row r="282" spans="1:21" ht="20.100000000000001" customHeight="1">
      <c r="A282" s="38"/>
      <c r="B282" s="149">
        <v>261</v>
      </c>
      <c r="C282" s="285"/>
      <c r="D282" s="285"/>
      <c r="E282" s="285"/>
      <c r="F282" s="285"/>
      <c r="G282" s="285"/>
      <c r="H282" s="285"/>
      <c r="I282" s="285"/>
      <c r="J282" s="181"/>
      <c r="K282" s="150"/>
      <c r="L282" s="150"/>
      <c r="M282" s="182" t="str">
        <f>IF(ISBLANK(C282),"",IF('LISTA DE INVENTARIO'!$Q$22:$Q5105='LISTA DE INVENTARIO'!$O$9,SUMIFS('LISTA DE INVENTARIO'!$K$22:$K5105,'LISTA DE INVENTARIO'!$C$22:$C5105,C282,'LISTA DE INVENTARIO'!$Q$22:$Q5105,'LISTA DE INVENTARIO'!$O$9)-SUMIFS($L$22:$L5377,$C$22:$C5377,C282),SUMIFS('LISTA DE INVENTARIO'!$K$22:$K5105,'LISTA DE INVENTARIO'!$C$22:$C5105,C282,'LISTA DE INVENTARIO'!$Q$22:$Q5105,'LISTA DE INVENTARIO'!$O$9)-SUMIFS($L$22:$L5377,$C$22:$C5377,C282)))</f>
        <v/>
      </c>
      <c r="N282" s="182" t="str">
        <f t="shared" si="9"/>
        <v/>
      </c>
      <c r="O282" s="190"/>
      <c r="P282" s="184" t="str">
        <f t="shared" si="8"/>
        <v/>
      </c>
      <c r="Q282" s="184" t="str">
        <f>IF(ISBLANK(C282),"",SUMIFS($P$22:$P5380,$C$22:$C5380,C282)-SUMIFS('LISTA DE INVENTARIO'!$N$22:$N5107,'LISTA DE INVENTARIO'!$C$22:$C5107,C282))</f>
        <v/>
      </c>
      <c r="R282" s="185"/>
      <c r="S282" s="188" t="str">
        <f ca="1"/>
        <v/>
      </c>
      <c r="T282" s="189" t="b">
        <v>0</v>
      </c>
      <c r="U282" s="211"/>
    </row>
    <row r="283" spans="1:21" ht="20.100000000000001" customHeight="1">
      <c r="A283" s="38"/>
      <c r="B283" s="149">
        <v>262</v>
      </c>
      <c r="C283" s="285"/>
      <c r="D283" s="285"/>
      <c r="E283" s="285"/>
      <c r="F283" s="285"/>
      <c r="G283" s="285"/>
      <c r="H283" s="285"/>
      <c r="I283" s="285"/>
      <c r="J283" s="181"/>
      <c r="K283" s="150"/>
      <c r="L283" s="150"/>
      <c r="M283" s="182" t="str">
        <f>IF(ISBLANK(C283),"",IF('LISTA DE INVENTARIO'!$Q$22:$Q5106='LISTA DE INVENTARIO'!$O$9,SUMIFS('LISTA DE INVENTARIO'!$K$22:$K5106,'LISTA DE INVENTARIO'!$C$22:$C5106,C283,'LISTA DE INVENTARIO'!$Q$22:$Q5106,'LISTA DE INVENTARIO'!$O$9)-SUMIFS($L$22:$L5378,$C$22:$C5378,C283),SUMIFS('LISTA DE INVENTARIO'!$K$22:$K5106,'LISTA DE INVENTARIO'!$C$22:$C5106,C283,'LISTA DE INVENTARIO'!$Q$22:$Q5106,'LISTA DE INVENTARIO'!$O$9)-SUMIFS($L$22:$L5378,$C$22:$C5378,C283)))</f>
        <v/>
      </c>
      <c r="N283" s="182" t="str">
        <f t="shared" si="9"/>
        <v/>
      </c>
      <c r="O283" s="190"/>
      <c r="P283" s="184" t="str">
        <f t="shared" si="8"/>
        <v/>
      </c>
      <c r="Q283" s="184" t="str">
        <f>IF(ISBLANK(C283),"",SUMIFS($P$22:$P5381,$C$22:$C5381,C283)-SUMIFS('LISTA DE INVENTARIO'!$N$22:$N5108,'LISTA DE INVENTARIO'!$C$22:$C5108,C283))</f>
        <v/>
      </c>
      <c r="R283" s="185"/>
      <c r="S283" s="188" t="str">
        <f ca="1"/>
        <v/>
      </c>
      <c r="T283" s="189" t="b">
        <v>0</v>
      </c>
      <c r="U283" s="211"/>
    </row>
    <row r="284" spans="1:21" ht="20.100000000000001" customHeight="1">
      <c r="A284" s="38"/>
      <c r="B284" s="149">
        <v>263</v>
      </c>
      <c r="C284" s="285"/>
      <c r="D284" s="285"/>
      <c r="E284" s="285"/>
      <c r="F284" s="285"/>
      <c r="G284" s="285"/>
      <c r="H284" s="285"/>
      <c r="I284" s="285"/>
      <c r="J284" s="181"/>
      <c r="K284" s="150"/>
      <c r="L284" s="150"/>
      <c r="M284" s="182" t="str">
        <f>IF(ISBLANK(C284),"",IF('LISTA DE INVENTARIO'!$Q$22:$Q5107='LISTA DE INVENTARIO'!$O$9,SUMIFS('LISTA DE INVENTARIO'!$K$22:$K5107,'LISTA DE INVENTARIO'!$C$22:$C5107,C284,'LISTA DE INVENTARIO'!$Q$22:$Q5107,'LISTA DE INVENTARIO'!$O$9)-SUMIFS($L$22:$L5379,$C$22:$C5379,C284),SUMIFS('LISTA DE INVENTARIO'!$K$22:$K5107,'LISTA DE INVENTARIO'!$C$22:$C5107,C284,'LISTA DE INVENTARIO'!$Q$22:$Q5107,'LISTA DE INVENTARIO'!$O$9)-SUMIFS($L$22:$L5379,$C$22:$C5379,C284)))</f>
        <v/>
      </c>
      <c r="N284" s="182" t="str">
        <f t="shared" si="9"/>
        <v/>
      </c>
      <c r="O284" s="190"/>
      <c r="P284" s="184" t="str">
        <f t="shared" si="8"/>
        <v/>
      </c>
      <c r="Q284" s="184" t="str">
        <f>IF(ISBLANK(C284),"",SUMIFS($P$22:$P5382,$C$22:$C5382,C284)-SUMIFS('LISTA DE INVENTARIO'!$N$22:$N5109,'LISTA DE INVENTARIO'!$C$22:$C5109,C284))</f>
        <v/>
      </c>
      <c r="R284" s="185"/>
      <c r="S284" s="188" t="str">
        <f ca="1"/>
        <v/>
      </c>
      <c r="T284" s="189" t="b">
        <v>0</v>
      </c>
      <c r="U284" s="211"/>
    </row>
    <row r="285" spans="1:21" ht="20.100000000000001" customHeight="1">
      <c r="A285" s="38"/>
      <c r="B285" s="149">
        <v>264</v>
      </c>
      <c r="C285" s="285"/>
      <c r="D285" s="285"/>
      <c r="E285" s="285"/>
      <c r="F285" s="285"/>
      <c r="G285" s="285"/>
      <c r="H285" s="285"/>
      <c r="I285" s="285"/>
      <c r="J285" s="181"/>
      <c r="K285" s="150"/>
      <c r="L285" s="150"/>
      <c r="M285" s="182" t="str">
        <f>IF(ISBLANK(C285),"",IF('LISTA DE INVENTARIO'!$Q$22:$Q5108='LISTA DE INVENTARIO'!$O$9,SUMIFS('LISTA DE INVENTARIO'!$K$22:$K5108,'LISTA DE INVENTARIO'!$C$22:$C5108,C285,'LISTA DE INVENTARIO'!$Q$22:$Q5108,'LISTA DE INVENTARIO'!$O$9)-SUMIFS($L$22:$L5380,$C$22:$C5380,C285),SUMIFS('LISTA DE INVENTARIO'!$K$22:$K5108,'LISTA DE INVENTARIO'!$C$22:$C5108,C285,'LISTA DE INVENTARIO'!$Q$22:$Q5108,'LISTA DE INVENTARIO'!$O$9)-SUMIFS($L$22:$L5380,$C$22:$C5380,C285)))</f>
        <v/>
      </c>
      <c r="N285" s="182" t="str">
        <f t="shared" si="9"/>
        <v/>
      </c>
      <c r="O285" s="190"/>
      <c r="P285" s="184" t="str">
        <f t="shared" si="8"/>
        <v/>
      </c>
      <c r="Q285" s="184" t="str">
        <f>IF(ISBLANK(C285),"",SUMIFS($P$22:$P5383,$C$22:$C5383,C285)-SUMIFS('LISTA DE INVENTARIO'!$N$22:$N5110,'LISTA DE INVENTARIO'!$C$22:$C5110,C285))</f>
        <v/>
      </c>
      <c r="R285" s="185"/>
      <c r="S285" s="188" t="str">
        <f ca="1"/>
        <v/>
      </c>
      <c r="T285" s="189" t="b">
        <v>0</v>
      </c>
      <c r="U285" s="211"/>
    </row>
    <row r="286" spans="1:21" ht="20.100000000000001" customHeight="1">
      <c r="A286" s="38"/>
      <c r="B286" s="149">
        <v>265</v>
      </c>
      <c r="C286" s="285"/>
      <c r="D286" s="285"/>
      <c r="E286" s="285"/>
      <c r="F286" s="285"/>
      <c r="G286" s="285"/>
      <c r="H286" s="285"/>
      <c r="I286" s="285"/>
      <c r="J286" s="181"/>
      <c r="K286" s="150"/>
      <c r="L286" s="150"/>
      <c r="M286" s="182" t="str">
        <f>IF(ISBLANK(C286),"",IF('LISTA DE INVENTARIO'!$Q$22:$Q5109='LISTA DE INVENTARIO'!$O$9,SUMIFS('LISTA DE INVENTARIO'!$K$22:$K5109,'LISTA DE INVENTARIO'!$C$22:$C5109,C286,'LISTA DE INVENTARIO'!$Q$22:$Q5109,'LISTA DE INVENTARIO'!$O$9)-SUMIFS($L$22:$L5381,$C$22:$C5381,C286),SUMIFS('LISTA DE INVENTARIO'!$K$22:$K5109,'LISTA DE INVENTARIO'!$C$22:$C5109,C286,'LISTA DE INVENTARIO'!$Q$22:$Q5109,'LISTA DE INVENTARIO'!$O$9)-SUMIFS($L$22:$L5381,$C$22:$C5381,C286)))</f>
        <v/>
      </c>
      <c r="N286" s="182" t="str">
        <f t="shared" si="9"/>
        <v/>
      </c>
      <c r="O286" s="190"/>
      <c r="P286" s="184" t="str">
        <f t="shared" si="8"/>
        <v/>
      </c>
      <c r="Q286" s="184" t="str">
        <f>IF(ISBLANK(C286),"",SUMIFS($P$22:$P5384,$C$22:$C5384,C286)-SUMIFS('LISTA DE INVENTARIO'!$N$22:$N5111,'LISTA DE INVENTARIO'!$C$22:$C5111,C286))</f>
        <v/>
      </c>
      <c r="R286" s="185"/>
      <c r="S286" s="188" t="str">
        <f ca="1"/>
        <v/>
      </c>
      <c r="T286" s="189" t="b">
        <v>0</v>
      </c>
      <c r="U286" s="211"/>
    </row>
    <row r="287" spans="1:21" ht="20.100000000000001" customHeight="1">
      <c r="A287" s="38"/>
      <c r="B287" s="149">
        <v>266</v>
      </c>
      <c r="C287" s="285"/>
      <c r="D287" s="285"/>
      <c r="E287" s="285"/>
      <c r="F287" s="285"/>
      <c r="G287" s="285"/>
      <c r="H287" s="285"/>
      <c r="I287" s="285"/>
      <c r="J287" s="181"/>
      <c r="K287" s="150"/>
      <c r="L287" s="150"/>
      <c r="M287" s="182" t="str">
        <f>IF(ISBLANK(C287),"",IF('LISTA DE INVENTARIO'!$Q$22:$Q5110='LISTA DE INVENTARIO'!$O$9,SUMIFS('LISTA DE INVENTARIO'!$K$22:$K5110,'LISTA DE INVENTARIO'!$C$22:$C5110,C287,'LISTA DE INVENTARIO'!$Q$22:$Q5110,'LISTA DE INVENTARIO'!$O$9)-SUMIFS($L$22:$L5382,$C$22:$C5382,C287),SUMIFS('LISTA DE INVENTARIO'!$K$22:$K5110,'LISTA DE INVENTARIO'!$C$22:$C5110,C287,'LISTA DE INVENTARIO'!$Q$22:$Q5110,'LISTA DE INVENTARIO'!$O$9)-SUMIFS($L$22:$L5382,$C$22:$C5382,C287)))</f>
        <v/>
      </c>
      <c r="N287" s="182" t="str">
        <f t="shared" si="9"/>
        <v/>
      </c>
      <c r="O287" s="190"/>
      <c r="P287" s="184" t="str">
        <f t="shared" si="8"/>
        <v/>
      </c>
      <c r="Q287" s="184" t="str">
        <f>IF(ISBLANK(C287),"",SUMIFS($P$22:$P5385,$C$22:$C5385,C287)-SUMIFS('LISTA DE INVENTARIO'!$N$22:$N5112,'LISTA DE INVENTARIO'!$C$22:$C5112,C287))</f>
        <v/>
      </c>
      <c r="R287" s="185"/>
      <c r="S287" s="188" t="str">
        <f ca="1"/>
        <v/>
      </c>
      <c r="T287" s="189" t="b">
        <v>0</v>
      </c>
      <c r="U287" s="211"/>
    </row>
    <row r="288" spans="1:21" ht="20.100000000000001" customHeight="1">
      <c r="A288" s="38"/>
      <c r="B288" s="149">
        <v>267</v>
      </c>
      <c r="C288" s="285"/>
      <c r="D288" s="285"/>
      <c r="E288" s="285"/>
      <c r="F288" s="285"/>
      <c r="G288" s="285"/>
      <c r="H288" s="285"/>
      <c r="I288" s="285"/>
      <c r="J288" s="181"/>
      <c r="K288" s="150"/>
      <c r="L288" s="150"/>
      <c r="M288" s="182" t="str">
        <f>IF(ISBLANK(C288),"",IF('LISTA DE INVENTARIO'!$Q$22:$Q5111='LISTA DE INVENTARIO'!$O$9,SUMIFS('LISTA DE INVENTARIO'!$K$22:$K5111,'LISTA DE INVENTARIO'!$C$22:$C5111,C288,'LISTA DE INVENTARIO'!$Q$22:$Q5111,'LISTA DE INVENTARIO'!$O$9)-SUMIFS($L$22:$L5383,$C$22:$C5383,C288),SUMIFS('LISTA DE INVENTARIO'!$K$22:$K5111,'LISTA DE INVENTARIO'!$C$22:$C5111,C288,'LISTA DE INVENTARIO'!$Q$22:$Q5111,'LISTA DE INVENTARIO'!$O$9)-SUMIFS($L$22:$L5383,$C$22:$C5383,C288)))</f>
        <v/>
      </c>
      <c r="N288" s="182" t="str">
        <f t="shared" si="9"/>
        <v/>
      </c>
      <c r="O288" s="190"/>
      <c r="P288" s="184" t="str">
        <f t="shared" si="8"/>
        <v/>
      </c>
      <c r="Q288" s="184" t="str">
        <f>IF(ISBLANK(C288),"",SUMIFS($P$22:$P5386,$C$22:$C5386,C288)-SUMIFS('LISTA DE INVENTARIO'!$N$22:$N5113,'LISTA DE INVENTARIO'!$C$22:$C5113,C288))</f>
        <v/>
      </c>
      <c r="R288" s="185"/>
      <c r="S288" s="188" t="str">
        <f ca="1"/>
        <v/>
      </c>
      <c r="T288" s="189" t="b">
        <v>0</v>
      </c>
      <c r="U288" s="211"/>
    </row>
    <row r="289" spans="1:21" ht="20.100000000000001" customHeight="1">
      <c r="A289" s="38"/>
      <c r="B289" s="149">
        <v>268</v>
      </c>
      <c r="C289" s="285"/>
      <c r="D289" s="285"/>
      <c r="E289" s="285"/>
      <c r="F289" s="285"/>
      <c r="G289" s="285"/>
      <c r="H289" s="285"/>
      <c r="I289" s="285"/>
      <c r="J289" s="181"/>
      <c r="K289" s="150"/>
      <c r="L289" s="150"/>
      <c r="M289" s="182" t="str">
        <f>IF(ISBLANK(C289),"",IF('LISTA DE INVENTARIO'!$Q$22:$Q5112='LISTA DE INVENTARIO'!$O$9,SUMIFS('LISTA DE INVENTARIO'!$K$22:$K5112,'LISTA DE INVENTARIO'!$C$22:$C5112,C289,'LISTA DE INVENTARIO'!$Q$22:$Q5112,'LISTA DE INVENTARIO'!$O$9)-SUMIFS($L$22:$L5384,$C$22:$C5384,C289),SUMIFS('LISTA DE INVENTARIO'!$K$22:$K5112,'LISTA DE INVENTARIO'!$C$22:$C5112,C289,'LISTA DE INVENTARIO'!$Q$22:$Q5112,'LISTA DE INVENTARIO'!$O$9)-SUMIFS($L$22:$L5384,$C$22:$C5384,C289)))</f>
        <v/>
      </c>
      <c r="N289" s="182" t="str">
        <f t="shared" si="9"/>
        <v/>
      </c>
      <c r="O289" s="190"/>
      <c r="P289" s="184" t="str">
        <f t="shared" si="8"/>
        <v/>
      </c>
      <c r="Q289" s="184" t="str">
        <f>IF(ISBLANK(C289),"",SUMIFS($P$22:$P5387,$C$22:$C5387,C289)-SUMIFS('LISTA DE INVENTARIO'!$N$22:$N5114,'LISTA DE INVENTARIO'!$C$22:$C5114,C289))</f>
        <v/>
      </c>
      <c r="R289" s="185"/>
      <c r="S289" s="188" t="str">
        <f ca="1"/>
        <v/>
      </c>
      <c r="T289" s="189" t="b">
        <v>0</v>
      </c>
      <c r="U289" s="211"/>
    </row>
    <row r="290" spans="1:21" ht="20.100000000000001" customHeight="1">
      <c r="A290" s="38"/>
      <c r="B290" s="149">
        <v>269</v>
      </c>
      <c r="C290" s="285"/>
      <c r="D290" s="285"/>
      <c r="E290" s="285"/>
      <c r="F290" s="285"/>
      <c r="G290" s="285"/>
      <c r="H290" s="285"/>
      <c r="I290" s="285"/>
      <c r="J290" s="181"/>
      <c r="K290" s="150"/>
      <c r="L290" s="150"/>
      <c r="M290" s="182" t="str">
        <f>IF(ISBLANK(C290),"",IF('LISTA DE INVENTARIO'!$Q$22:$Q5113='LISTA DE INVENTARIO'!$O$9,SUMIFS('LISTA DE INVENTARIO'!$K$22:$K5113,'LISTA DE INVENTARIO'!$C$22:$C5113,C290,'LISTA DE INVENTARIO'!$Q$22:$Q5113,'LISTA DE INVENTARIO'!$O$9)-SUMIFS($L$22:$L5385,$C$22:$C5385,C290),SUMIFS('LISTA DE INVENTARIO'!$K$22:$K5113,'LISTA DE INVENTARIO'!$C$22:$C5113,C290,'LISTA DE INVENTARIO'!$Q$22:$Q5113,'LISTA DE INVENTARIO'!$O$9)-SUMIFS($L$22:$L5385,$C$22:$C5385,C290)))</f>
        <v/>
      </c>
      <c r="N290" s="182" t="str">
        <f t="shared" si="9"/>
        <v/>
      </c>
      <c r="O290" s="190"/>
      <c r="P290" s="184" t="str">
        <f t="shared" si="8"/>
        <v/>
      </c>
      <c r="Q290" s="184" t="str">
        <f>IF(ISBLANK(C290),"",SUMIFS($P$22:$P5388,$C$22:$C5388,C290)-SUMIFS('LISTA DE INVENTARIO'!$N$22:$N5115,'LISTA DE INVENTARIO'!$C$22:$C5115,C290))</f>
        <v/>
      </c>
      <c r="R290" s="185"/>
      <c r="S290" s="188" t="str">
        <f ca="1"/>
        <v/>
      </c>
      <c r="T290" s="189" t="b">
        <v>0</v>
      </c>
      <c r="U290" s="211"/>
    </row>
    <row r="291" spans="1:21" ht="20.100000000000001" customHeight="1">
      <c r="A291" s="38"/>
      <c r="B291" s="149">
        <v>270</v>
      </c>
      <c r="C291" s="285"/>
      <c r="D291" s="285"/>
      <c r="E291" s="285"/>
      <c r="F291" s="285"/>
      <c r="G291" s="285"/>
      <c r="H291" s="285"/>
      <c r="I291" s="285"/>
      <c r="J291" s="181"/>
      <c r="K291" s="150"/>
      <c r="L291" s="150"/>
      <c r="M291" s="182" t="str">
        <f>IF(ISBLANK(C291),"",IF('LISTA DE INVENTARIO'!$Q$22:$Q5114='LISTA DE INVENTARIO'!$O$9,SUMIFS('LISTA DE INVENTARIO'!$K$22:$K5114,'LISTA DE INVENTARIO'!$C$22:$C5114,C291,'LISTA DE INVENTARIO'!$Q$22:$Q5114,'LISTA DE INVENTARIO'!$O$9)-SUMIFS($L$22:$L5386,$C$22:$C5386,C291),SUMIFS('LISTA DE INVENTARIO'!$K$22:$K5114,'LISTA DE INVENTARIO'!$C$22:$C5114,C291,'LISTA DE INVENTARIO'!$Q$22:$Q5114,'LISTA DE INVENTARIO'!$O$9)-SUMIFS($L$22:$L5386,$C$22:$C5386,C291)))</f>
        <v/>
      </c>
      <c r="N291" s="182" t="str">
        <f t="shared" si="9"/>
        <v/>
      </c>
      <c r="O291" s="190"/>
      <c r="P291" s="184" t="str">
        <f t="shared" ref="P291:P321" si="10">IF(ISBLANK(C291),"",L291*O291)</f>
        <v/>
      </c>
      <c r="Q291" s="184" t="str">
        <f>IF(ISBLANK(C291),"",SUMIFS($P$22:$P5389,$C$22:$C5389,C291)-SUMIFS('LISTA DE INVENTARIO'!$N$22:$N5116,'LISTA DE INVENTARIO'!$C$22:$C5116,C291))</f>
        <v/>
      </c>
      <c r="R291" s="185"/>
      <c r="S291" s="188" t="str">
        <f ca="1"/>
        <v/>
      </c>
      <c r="T291" s="189" t="b">
        <v>0</v>
      </c>
      <c r="U291" s="211"/>
    </row>
    <row r="292" spans="1:21" ht="20.100000000000001" customHeight="1">
      <c r="A292" s="38"/>
      <c r="B292" s="149">
        <v>271</v>
      </c>
      <c r="C292" s="285"/>
      <c r="D292" s="285"/>
      <c r="E292" s="285"/>
      <c r="F292" s="285"/>
      <c r="G292" s="285"/>
      <c r="H292" s="285"/>
      <c r="I292" s="285"/>
      <c r="J292" s="181"/>
      <c r="K292" s="150"/>
      <c r="L292" s="150"/>
      <c r="M292" s="182" t="str">
        <f>IF(ISBLANK(C292),"",IF('LISTA DE INVENTARIO'!$Q$22:$Q5115='LISTA DE INVENTARIO'!$O$9,SUMIFS('LISTA DE INVENTARIO'!$K$22:$K5115,'LISTA DE INVENTARIO'!$C$22:$C5115,C292,'LISTA DE INVENTARIO'!$Q$22:$Q5115,'LISTA DE INVENTARIO'!$O$9)-SUMIFS($L$22:$L5387,$C$22:$C5387,C292),SUMIFS('LISTA DE INVENTARIO'!$K$22:$K5115,'LISTA DE INVENTARIO'!$C$22:$C5115,C292,'LISTA DE INVENTARIO'!$Q$22:$Q5115,'LISTA DE INVENTARIO'!$O$9)-SUMIFS($L$22:$L5387,$C$22:$C5387,C292)))</f>
        <v/>
      </c>
      <c r="N292" s="182" t="str">
        <f t="shared" si="9"/>
        <v/>
      </c>
      <c r="O292" s="190"/>
      <c r="P292" s="184" t="str">
        <f t="shared" si="10"/>
        <v/>
      </c>
      <c r="Q292" s="184" t="str">
        <f>IF(ISBLANK(C292),"",SUMIFS($P$22:$P5390,$C$22:$C5390,C292)-SUMIFS('LISTA DE INVENTARIO'!$N$22:$N5117,'LISTA DE INVENTARIO'!$C$22:$C5117,C292))</f>
        <v/>
      </c>
      <c r="R292" s="185"/>
      <c r="S292" s="188" t="str">
        <f ca="1"/>
        <v/>
      </c>
      <c r="T292" s="189" t="b">
        <v>0</v>
      </c>
      <c r="U292" s="211"/>
    </row>
    <row r="293" spans="1:21" ht="20.100000000000001" customHeight="1">
      <c r="A293" s="38"/>
      <c r="B293" s="149">
        <v>272</v>
      </c>
      <c r="C293" s="285"/>
      <c r="D293" s="285"/>
      <c r="E293" s="285"/>
      <c r="F293" s="285"/>
      <c r="G293" s="285"/>
      <c r="H293" s="285"/>
      <c r="I293" s="285"/>
      <c r="J293" s="181"/>
      <c r="K293" s="150"/>
      <c r="L293" s="150"/>
      <c r="M293" s="182" t="str">
        <f>IF(ISBLANK(C293),"",IF('LISTA DE INVENTARIO'!$Q$22:$Q5116='LISTA DE INVENTARIO'!$O$9,SUMIFS('LISTA DE INVENTARIO'!$K$22:$K5116,'LISTA DE INVENTARIO'!$C$22:$C5116,C293,'LISTA DE INVENTARIO'!$Q$22:$Q5116,'LISTA DE INVENTARIO'!$O$9)-SUMIFS($L$22:$L5388,$C$22:$C5388,C293),SUMIFS('LISTA DE INVENTARIO'!$K$22:$K5116,'LISTA DE INVENTARIO'!$C$22:$C5116,C293,'LISTA DE INVENTARIO'!$Q$22:$Q5116,'LISTA DE INVENTARIO'!$O$9)-SUMIFS($L$22:$L5388,$C$22:$C5388,C293)))</f>
        <v/>
      </c>
      <c r="N293" s="182" t="str">
        <f t="shared" si="9"/>
        <v/>
      </c>
      <c r="O293" s="190"/>
      <c r="P293" s="184" t="str">
        <f t="shared" si="10"/>
        <v/>
      </c>
      <c r="Q293" s="184" t="str">
        <f>IF(ISBLANK(C293),"",SUMIFS($P$22:$P5391,$C$22:$C5391,C293)-SUMIFS('LISTA DE INVENTARIO'!$N$22:$N5118,'LISTA DE INVENTARIO'!$C$22:$C5118,C293))</f>
        <v/>
      </c>
      <c r="R293" s="185"/>
      <c r="S293" s="188" t="str">
        <f ca="1"/>
        <v/>
      </c>
      <c r="T293" s="189" t="b">
        <v>0</v>
      </c>
      <c r="U293" s="211"/>
    </row>
    <row r="294" spans="1:21" ht="20.100000000000001" customHeight="1">
      <c r="A294" s="38"/>
      <c r="B294" s="149">
        <v>273</v>
      </c>
      <c r="C294" s="285"/>
      <c r="D294" s="285"/>
      <c r="E294" s="285"/>
      <c r="F294" s="285"/>
      <c r="G294" s="285"/>
      <c r="H294" s="285"/>
      <c r="I294" s="285"/>
      <c r="J294" s="181"/>
      <c r="K294" s="150"/>
      <c r="L294" s="150"/>
      <c r="M294" s="182" t="str">
        <f>IF(ISBLANK(C294),"",IF('LISTA DE INVENTARIO'!$Q$22:$Q5117='LISTA DE INVENTARIO'!$O$9,SUMIFS('LISTA DE INVENTARIO'!$K$22:$K5117,'LISTA DE INVENTARIO'!$C$22:$C5117,C294,'LISTA DE INVENTARIO'!$Q$22:$Q5117,'LISTA DE INVENTARIO'!$O$9)-SUMIFS($L$22:$L5389,$C$22:$C5389,C294),SUMIFS('LISTA DE INVENTARIO'!$K$22:$K5117,'LISTA DE INVENTARIO'!$C$22:$C5117,C294,'LISTA DE INVENTARIO'!$Q$22:$Q5117,'LISTA DE INVENTARIO'!$O$9)-SUMIFS($L$22:$L5389,$C$22:$C5389,C294)))</f>
        <v/>
      </c>
      <c r="N294" s="182" t="str">
        <f t="shared" si="9"/>
        <v/>
      </c>
      <c r="O294" s="190"/>
      <c r="P294" s="184" t="str">
        <f t="shared" si="10"/>
        <v/>
      </c>
      <c r="Q294" s="184" t="str">
        <f>IF(ISBLANK(C294),"",SUMIFS($P$22:$P5392,$C$22:$C5392,C294)-SUMIFS('LISTA DE INVENTARIO'!$N$22:$N5119,'LISTA DE INVENTARIO'!$C$22:$C5119,C294))</f>
        <v/>
      </c>
      <c r="R294" s="185"/>
      <c r="S294" s="188" t="str">
        <f ca="1"/>
        <v/>
      </c>
      <c r="T294" s="189" t="b">
        <v>0</v>
      </c>
      <c r="U294" s="211"/>
    </row>
    <row r="295" spans="1:21" ht="20.100000000000001" customHeight="1">
      <c r="A295" s="38"/>
      <c r="B295" s="149">
        <v>274</v>
      </c>
      <c r="C295" s="285"/>
      <c r="D295" s="285"/>
      <c r="E295" s="285"/>
      <c r="F295" s="285"/>
      <c r="G295" s="285"/>
      <c r="H295" s="285"/>
      <c r="I295" s="285"/>
      <c r="J295" s="181"/>
      <c r="K295" s="150"/>
      <c r="L295" s="150"/>
      <c r="M295" s="182" t="str">
        <f>IF(ISBLANK(C295),"",IF('LISTA DE INVENTARIO'!$Q$22:$Q5118='LISTA DE INVENTARIO'!$O$9,SUMIFS('LISTA DE INVENTARIO'!$K$22:$K5118,'LISTA DE INVENTARIO'!$C$22:$C5118,C295,'LISTA DE INVENTARIO'!$Q$22:$Q5118,'LISTA DE INVENTARIO'!$O$9)-SUMIFS($L$22:$L5390,$C$22:$C5390,C295),SUMIFS('LISTA DE INVENTARIO'!$K$22:$K5118,'LISTA DE INVENTARIO'!$C$22:$C5118,C295,'LISTA DE INVENTARIO'!$Q$22:$Q5118,'LISTA DE INVENTARIO'!$O$9)-SUMIFS($L$22:$L5390,$C$22:$C5390,C295)))</f>
        <v/>
      </c>
      <c r="N295" s="182" t="str">
        <f t="shared" si="9"/>
        <v/>
      </c>
      <c r="O295" s="190"/>
      <c r="P295" s="184" t="str">
        <f t="shared" si="10"/>
        <v/>
      </c>
      <c r="Q295" s="184" t="str">
        <f>IF(ISBLANK(C295),"",SUMIFS($P$22:$P5393,$C$22:$C5393,C295)-SUMIFS('LISTA DE INVENTARIO'!$N$22:$N5120,'LISTA DE INVENTARIO'!$C$22:$C5120,C295))</f>
        <v/>
      </c>
      <c r="R295" s="185"/>
      <c r="S295" s="188" t="str">
        <f ca="1"/>
        <v/>
      </c>
      <c r="T295" s="189" t="b">
        <v>0</v>
      </c>
      <c r="U295" s="211"/>
    </row>
    <row r="296" spans="1:21" ht="20.100000000000001" customHeight="1">
      <c r="A296" s="38"/>
      <c r="B296" s="149">
        <v>275</v>
      </c>
      <c r="C296" s="285"/>
      <c r="D296" s="285"/>
      <c r="E296" s="285"/>
      <c r="F296" s="285"/>
      <c r="G296" s="285"/>
      <c r="H296" s="285"/>
      <c r="I296" s="285"/>
      <c r="J296" s="181"/>
      <c r="K296" s="150"/>
      <c r="L296" s="150"/>
      <c r="M296" s="182" t="str">
        <f>IF(ISBLANK(C296),"",IF('LISTA DE INVENTARIO'!$Q$22:$Q5119='LISTA DE INVENTARIO'!$O$9,SUMIFS('LISTA DE INVENTARIO'!$K$22:$K5119,'LISTA DE INVENTARIO'!$C$22:$C5119,C296,'LISTA DE INVENTARIO'!$Q$22:$Q5119,'LISTA DE INVENTARIO'!$O$9)-SUMIFS($L$22:$L5391,$C$22:$C5391,C296),SUMIFS('LISTA DE INVENTARIO'!$K$22:$K5119,'LISTA DE INVENTARIO'!$C$22:$C5119,C296,'LISTA DE INVENTARIO'!$Q$22:$Q5119,'LISTA DE INVENTARIO'!$O$9)-SUMIFS($L$22:$L5391,$C$22:$C5391,C296)))</f>
        <v/>
      </c>
      <c r="N296" s="182" t="str">
        <f t="shared" si="9"/>
        <v/>
      </c>
      <c r="O296" s="190"/>
      <c r="P296" s="184" t="str">
        <f t="shared" si="10"/>
        <v/>
      </c>
      <c r="Q296" s="184" t="str">
        <f>IF(ISBLANK(C296),"",SUMIFS($P$22:$P5394,$C$22:$C5394,C296)-SUMIFS('LISTA DE INVENTARIO'!$N$22:$N5121,'LISTA DE INVENTARIO'!$C$22:$C5121,C296))</f>
        <v/>
      </c>
      <c r="R296" s="185"/>
      <c r="S296" s="188" t="str">
        <f ca="1"/>
        <v/>
      </c>
      <c r="T296" s="189" t="b">
        <v>0</v>
      </c>
      <c r="U296" s="211"/>
    </row>
    <row r="297" spans="1:21" ht="20.100000000000001" customHeight="1">
      <c r="A297" s="38"/>
      <c r="B297" s="149">
        <v>276</v>
      </c>
      <c r="C297" s="285"/>
      <c r="D297" s="285"/>
      <c r="E297" s="285"/>
      <c r="F297" s="285"/>
      <c r="G297" s="285"/>
      <c r="H297" s="285"/>
      <c r="I297" s="285"/>
      <c r="J297" s="181"/>
      <c r="K297" s="150"/>
      <c r="L297" s="150"/>
      <c r="M297" s="182" t="str">
        <f>IF(ISBLANK(C297),"",IF('LISTA DE INVENTARIO'!$Q$22:$Q5120='LISTA DE INVENTARIO'!$O$9,SUMIFS('LISTA DE INVENTARIO'!$K$22:$K5120,'LISTA DE INVENTARIO'!$C$22:$C5120,C297,'LISTA DE INVENTARIO'!$Q$22:$Q5120,'LISTA DE INVENTARIO'!$O$9)-SUMIFS($L$22:$L5392,$C$22:$C5392,C297),SUMIFS('LISTA DE INVENTARIO'!$K$22:$K5120,'LISTA DE INVENTARIO'!$C$22:$C5120,C297,'LISTA DE INVENTARIO'!$Q$22:$Q5120,'LISTA DE INVENTARIO'!$O$9)-SUMIFS($L$22:$L5392,$C$22:$C5392,C297)))</f>
        <v/>
      </c>
      <c r="N297" s="182" t="str">
        <f t="shared" si="9"/>
        <v/>
      </c>
      <c r="O297" s="190"/>
      <c r="P297" s="184" t="str">
        <f t="shared" si="10"/>
        <v/>
      </c>
      <c r="Q297" s="184" t="str">
        <f>IF(ISBLANK(C297),"",SUMIFS($P$22:$P5395,$C$22:$C5395,C297)-SUMIFS('LISTA DE INVENTARIO'!$N$22:$N5122,'LISTA DE INVENTARIO'!$C$22:$C5122,C297))</f>
        <v/>
      </c>
      <c r="R297" s="185"/>
      <c r="S297" s="188" t="str">
        <f ca="1"/>
        <v/>
      </c>
      <c r="T297" s="189" t="b">
        <v>0</v>
      </c>
      <c r="U297" s="211"/>
    </row>
    <row r="298" spans="1:21" ht="20.100000000000001" customHeight="1">
      <c r="A298" s="38"/>
      <c r="B298" s="149">
        <v>277</v>
      </c>
      <c r="C298" s="285"/>
      <c r="D298" s="285"/>
      <c r="E298" s="285"/>
      <c r="F298" s="285"/>
      <c r="G298" s="285"/>
      <c r="H298" s="285"/>
      <c r="I298" s="285"/>
      <c r="J298" s="181"/>
      <c r="K298" s="150"/>
      <c r="L298" s="150"/>
      <c r="M298" s="182" t="str">
        <f>IF(ISBLANK(C298),"",IF('LISTA DE INVENTARIO'!$Q$22:$Q5121='LISTA DE INVENTARIO'!$O$9,SUMIFS('LISTA DE INVENTARIO'!$K$22:$K5121,'LISTA DE INVENTARIO'!$C$22:$C5121,C298,'LISTA DE INVENTARIO'!$Q$22:$Q5121,'LISTA DE INVENTARIO'!$O$9)-SUMIFS($L$22:$L5393,$C$22:$C5393,C298),SUMIFS('LISTA DE INVENTARIO'!$K$22:$K5121,'LISTA DE INVENTARIO'!$C$22:$C5121,C298,'LISTA DE INVENTARIO'!$Q$22:$Q5121,'LISTA DE INVENTARIO'!$O$9)-SUMIFS($L$22:$L5393,$C$22:$C5393,C298)))</f>
        <v/>
      </c>
      <c r="N298" s="182" t="str">
        <f t="shared" si="9"/>
        <v/>
      </c>
      <c r="O298" s="190"/>
      <c r="P298" s="184" t="str">
        <f t="shared" si="10"/>
        <v/>
      </c>
      <c r="Q298" s="184" t="str">
        <f>IF(ISBLANK(C298),"",SUMIFS($P$22:$P5396,$C$22:$C5396,C298)-SUMIFS('LISTA DE INVENTARIO'!$N$22:$N5123,'LISTA DE INVENTARIO'!$C$22:$C5123,C298))</f>
        <v/>
      </c>
      <c r="R298" s="185"/>
      <c r="S298" s="188" t="str">
        <f ca="1"/>
        <v/>
      </c>
      <c r="T298" s="189" t="b">
        <v>0</v>
      </c>
      <c r="U298" s="211"/>
    </row>
    <row r="299" spans="1:21" ht="20.100000000000001" customHeight="1">
      <c r="A299" s="38"/>
      <c r="B299" s="149">
        <v>278</v>
      </c>
      <c r="C299" s="285"/>
      <c r="D299" s="285"/>
      <c r="E299" s="285"/>
      <c r="F299" s="285"/>
      <c r="G299" s="285"/>
      <c r="H299" s="285"/>
      <c r="I299" s="285"/>
      <c r="J299" s="181"/>
      <c r="K299" s="150"/>
      <c r="L299" s="150"/>
      <c r="M299" s="182" t="str">
        <f>IF(ISBLANK(C299),"",IF('LISTA DE INVENTARIO'!$Q$22:$Q5122='LISTA DE INVENTARIO'!$O$9,SUMIFS('LISTA DE INVENTARIO'!$K$22:$K5122,'LISTA DE INVENTARIO'!$C$22:$C5122,C299,'LISTA DE INVENTARIO'!$Q$22:$Q5122,'LISTA DE INVENTARIO'!$O$9)-SUMIFS($L$22:$L5394,$C$22:$C5394,C299),SUMIFS('LISTA DE INVENTARIO'!$K$22:$K5122,'LISTA DE INVENTARIO'!$C$22:$C5122,C299,'LISTA DE INVENTARIO'!$Q$22:$Q5122,'LISTA DE INVENTARIO'!$O$9)-SUMIFS($L$22:$L5394,$C$22:$C5394,C299)))</f>
        <v/>
      </c>
      <c r="N299" s="182" t="str">
        <f t="shared" si="9"/>
        <v/>
      </c>
      <c r="O299" s="190"/>
      <c r="P299" s="184" t="str">
        <f t="shared" si="10"/>
        <v/>
      </c>
      <c r="Q299" s="184" t="str">
        <f>IF(ISBLANK(C299),"",SUMIFS($P$22:$P5397,$C$22:$C5397,C299)-SUMIFS('LISTA DE INVENTARIO'!$N$22:$N5124,'LISTA DE INVENTARIO'!$C$22:$C5124,C299))</f>
        <v/>
      </c>
      <c r="R299" s="185"/>
      <c r="S299" s="188" t="str">
        <f ca="1"/>
        <v/>
      </c>
      <c r="T299" s="189" t="b">
        <v>0</v>
      </c>
      <c r="U299" s="211"/>
    </row>
    <row r="300" spans="1:21" ht="20.100000000000001" customHeight="1">
      <c r="A300" s="38"/>
      <c r="B300" s="149">
        <v>279</v>
      </c>
      <c r="C300" s="285"/>
      <c r="D300" s="285"/>
      <c r="E300" s="285"/>
      <c r="F300" s="285"/>
      <c r="G300" s="285"/>
      <c r="H300" s="285"/>
      <c r="I300" s="285"/>
      <c r="J300" s="181"/>
      <c r="K300" s="150"/>
      <c r="L300" s="150"/>
      <c r="M300" s="182" t="str">
        <f>IF(ISBLANK(C300),"",IF('LISTA DE INVENTARIO'!$Q$22:$Q5123='LISTA DE INVENTARIO'!$O$9,SUMIFS('LISTA DE INVENTARIO'!$K$22:$K5123,'LISTA DE INVENTARIO'!$C$22:$C5123,C300,'LISTA DE INVENTARIO'!$Q$22:$Q5123,'LISTA DE INVENTARIO'!$O$9)-SUMIFS($L$22:$L5395,$C$22:$C5395,C300),SUMIFS('LISTA DE INVENTARIO'!$K$22:$K5123,'LISTA DE INVENTARIO'!$C$22:$C5123,C300,'LISTA DE INVENTARIO'!$Q$22:$Q5123,'LISTA DE INVENTARIO'!$O$9)-SUMIFS($L$22:$L5395,$C$22:$C5395,C300)))</f>
        <v/>
      </c>
      <c r="N300" s="182" t="str">
        <f t="shared" si="9"/>
        <v/>
      </c>
      <c r="O300" s="190"/>
      <c r="P300" s="184" t="str">
        <f t="shared" si="10"/>
        <v/>
      </c>
      <c r="Q300" s="184" t="str">
        <f>IF(ISBLANK(C300),"",SUMIFS($P$22:$P5398,$C$22:$C5398,C300)-SUMIFS('LISTA DE INVENTARIO'!$N$22:$N5125,'LISTA DE INVENTARIO'!$C$22:$C5125,C300))</f>
        <v/>
      </c>
      <c r="R300" s="185"/>
      <c r="S300" s="188" t="str">
        <f ca="1"/>
        <v/>
      </c>
      <c r="T300" s="189" t="b">
        <v>0</v>
      </c>
      <c r="U300" s="211"/>
    </row>
    <row r="301" spans="1:21" ht="20.100000000000001" customHeight="1">
      <c r="A301" s="38"/>
      <c r="B301" s="149">
        <v>280</v>
      </c>
      <c r="C301" s="285"/>
      <c r="D301" s="285"/>
      <c r="E301" s="285"/>
      <c r="F301" s="285"/>
      <c r="G301" s="285"/>
      <c r="H301" s="285"/>
      <c r="I301" s="285"/>
      <c r="J301" s="181"/>
      <c r="K301" s="150"/>
      <c r="L301" s="150"/>
      <c r="M301" s="182" t="str">
        <f>IF(ISBLANK(C301),"",IF('LISTA DE INVENTARIO'!$Q$22:$Q5124='LISTA DE INVENTARIO'!$O$9,SUMIFS('LISTA DE INVENTARIO'!$K$22:$K5124,'LISTA DE INVENTARIO'!$C$22:$C5124,C301,'LISTA DE INVENTARIO'!$Q$22:$Q5124,'LISTA DE INVENTARIO'!$O$9)-SUMIFS($L$22:$L5396,$C$22:$C5396,C301),SUMIFS('LISTA DE INVENTARIO'!$K$22:$K5124,'LISTA DE INVENTARIO'!$C$22:$C5124,C301,'LISTA DE INVENTARIO'!$Q$22:$Q5124,'LISTA DE INVENTARIO'!$O$9)-SUMIFS($L$22:$L5396,$C$22:$C5396,C301)))</f>
        <v/>
      </c>
      <c r="N301" s="182" t="str">
        <f t="shared" si="9"/>
        <v/>
      </c>
      <c r="O301" s="190"/>
      <c r="P301" s="184" t="str">
        <f t="shared" si="10"/>
        <v/>
      </c>
      <c r="Q301" s="184" t="str">
        <f>IF(ISBLANK(C301),"",SUMIFS($P$22:$P5399,$C$22:$C5399,C301)-SUMIFS('LISTA DE INVENTARIO'!$N$22:$N5126,'LISTA DE INVENTARIO'!$C$22:$C5126,C301))</f>
        <v/>
      </c>
      <c r="R301" s="185"/>
      <c r="S301" s="188" t="str">
        <f ca="1"/>
        <v/>
      </c>
      <c r="T301" s="189" t="b">
        <v>0</v>
      </c>
      <c r="U301" s="211"/>
    </row>
    <row r="302" spans="1:21" ht="20.100000000000001" customHeight="1">
      <c r="A302" s="38"/>
      <c r="B302" s="149">
        <v>281</v>
      </c>
      <c r="C302" s="285"/>
      <c r="D302" s="285"/>
      <c r="E302" s="285"/>
      <c r="F302" s="285"/>
      <c r="G302" s="285"/>
      <c r="H302" s="285"/>
      <c r="I302" s="285"/>
      <c r="J302" s="181"/>
      <c r="K302" s="150"/>
      <c r="L302" s="150"/>
      <c r="M302" s="182" t="str">
        <f>IF(ISBLANK(C302),"",IF('LISTA DE INVENTARIO'!$Q$22:$Q5125='LISTA DE INVENTARIO'!$O$9,SUMIFS('LISTA DE INVENTARIO'!$K$22:$K5125,'LISTA DE INVENTARIO'!$C$22:$C5125,C302,'LISTA DE INVENTARIO'!$Q$22:$Q5125,'LISTA DE INVENTARIO'!$O$9)-SUMIFS($L$22:$L5397,$C$22:$C5397,C302),SUMIFS('LISTA DE INVENTARIO'!$K$22:$K5125,'LISTA DE INVENTARIO'!$C$22:$C5125,C302,'LISTA DE INVENTARIO'!$Q$22:$Q5125,'LISTA DE INVENTARIO'!$O$9)-SUMIFS($L$22:$L5397,$C$22:$C5397,C302)))</f>
        <v/>
      </c>
      <c r="N302" s="182" t="str">
        <f t="shared" si="9"/>
        <v/>
      </c>
      <c r="O302" s="190"/>
      <c r="P302" s="184" t="str">
        <f t="shared" si="10"/>
        <v/>
      </c>
      <c r="Q302" s="184" t="str">
        <f>IF(ISBLANK(C302),"",SUMIFS($P$22:$P5400,$C$22:$C5400,C302)-SUMIFS('LISTA DE INVENTARIO'!$N$22:$N5127,'LISTA DE INVENTARIO'!$C$22:$C5127,C302))</f>
        <v/>
      </c>
      <c r="R302" s="185"/>
      <c r="S302" s="188" t="str">
        <f ca="1"/>
        <v/>
      </c>
      <c r="T302" s="189" t="b">
        <v>0</v>
      </c>
      <c r="U302" s="211"/>
    </row>
    <row r="303" spans="1:21" ht="20.100000000000001" customHeight="1">
      <c r="A303" s="38"/>
      <c r="B303" s="149">
        <v>282</v>
      </c>
      <c r="C303" s="285"/>
      <c r="D303" s="285"/>
      <c r="E303" s="285"/>
      <c r="F303" s="285"/>
      <c r="G303" s="285"/>
      <c r="H303" s="285"/>
      <c r="I303" s="285"/>
      <c r="J303" s="181"/>
      <c r="K303" s="150"/>
      <c r="L303" s="150"/>
      <c r="M303" s="182" t="str">
        <f>IF(ISBLANK(C303),"",IF('LISTA DE INVENTARIO'!$Q$22:$Q5126='LISTA DE INVENTARIO'!$O$9,SUMIFS('LISTA DE INVENTARIO'!$K$22:$K5126,'LISTA DE INVENTARIO'!$C$22:$C5126,C303,'LISTA DE INVENTARIO'!$Q$22:$Q5126,'LISTA DE INVENTARIO'!$O$9)-SUMIFS($L$22:$L5398,$C$22:$C5398,C303),SUMIFS('LISTA DE INVENTARIO'!$K$22:$K5126,'LISTA DE INVENTARIO'!$C$22:$C5126,C303,'LISTA DE INVENTARIO'!$Q$22:$Q5126,'LISTA DE INVENTARIO'!$O$9)-SUMIFS($L$22:$L5398,$C$22:$C5398,C303)))</f>
        <v/>
      </c>
      <c r="N303" s="182" t="str">
        <f t="shared" si="9"/>
        <v/>
      </c>
      <c r="O303" s="190"/>
      <c r="P303" s="184" t="str">
        <f t="shared" si="10"/>
        <v/>
      </c>
      <c r="Q303" s="184" t="str">
        <f>IF(ISBLANK(C303),"",SUMIFS($P$22:$P5401,$C$22:$C5401,C303)-SUMIFS('LISTA DE INVENTARIO'!$N$22:$N5128,'LISTA DE INVENTARIO'!$C$22:$C5128,C303))</f>
        <v/>
      </c>
      <c r="R303" s="185"/>
      <c r="S303" s="188" t="str">
        <f ca="1"/>
        <v/>
      </c>
      <c r="T303" s="189" t="b">
        <v>0</v>
      </c>
      <c r="U303" s="211"/>
    </row>
    <row r="304" spans="1:21" ht="20.100000000000001" customHeight="1">
      <c r="A304" s="38"/>
      <c r="B304" s="149">
        <v>283</v>
      </c>
      <c r="C304" s="285"/>
      <c r="D304" s="285"/>
      <c r="E304" s="285"/>
      <c r="F304" s="285"/>
      <c r="G304" s="285"/>
      <c r="H304" s="285"/>
      <c r="I304" s="285"/>
      <c r="J304" s="181"/>
      <c r="K304" s="150"/>
      <c r="L304" s="150"/>
      <c r="M304" s="182" t="str">
        <f>IF(ISBLANK(C304),"",IF('LISTA DE INVENTARIO'!$Q$22:$Q5127='LISTA DE INVENTARIO'!$O$9,SUMIFS('LISTA DE INVENTARIO'!$K$22:$K5127,'LISTA DE INVENTARIO'!$C$22:$C5127,C304,'LISTA DE INVENTARIO'!$Q$22:$Q5127,'LISTA DE INVENTARIO'!$O$9)-SUMIFS($L$22:$L5399,$C$22:$C5399,C304),SUMIFS('LISTA DE INVENTARIO'!$K$22:$K5127,'LISTA DE INVENTARIO'!$C$22:$C5127,C304,'LISTA DE INVENTARIO'!$Q$22:$Q5127,'LISTA DE INVENTARIO'!$O$9)-SUMIFS($L$22:$L5399,$C$22:$C5399,C304)))</f>
        <v/>
      </c>
      <c r="N304" s="182" t="str">
        <f t="shared" si="9"/>
        <v/>
      </c>
      <c r="O304" s="190"/>
      <c r="P304" s="184" t="str">
        <f t="shared" si="10"/>
        <v/>
      </c>
      <c r="Q304" s="184" t="str">
        <f>IF(ISBLANK(C304),"",SUMIFS($P$22:$P5402,$C$22:$C5402,C304)-SUMIFS('LISTA DE INVENTARIO'!$N$22:$N5129,'LISTA DE INVENTARIO'!$C$22:$C5129,C304))</f>
        <v/>
      </c>
      <c r="R304" s="185"/>
      <c r="S304" s="188" t="str">
        <f ca="1"/>
        <v/>
      </c>
      <c r="T304" s="189" t="b">
        <v>0</v>
      </c>
      <c r="U304" s="211"/>
    </row>
    <row r="305" spans="1:21" ht="20.100000000000001" customHeight="1">
      <c r="A305" s="38"/>
      <c r="B305" s="149">
        <v>284</v>
      </c>
      <c r="C305" s="285"/>
      <c r="D305" s="285"/>
      <c r="E305" s="285"/>
      <c r="F305" s="285"/>
      <c r="G305" s="285"/>
      <c r="H305" s="285"/>
      <c r="I305" s="285"/>
      <c r="J305" s="181"/>
      <c r="K305" s="150"/>
      <c r="L305" s="150"/>
      <c r="M305" s="182" t="str">
        <f>IF(ISBLANK(C305),"",IF('LISTA DE INVENTARIO'!$Q$22:$Q5128='LISTA DE INVENTARIO'!$O$9,SUMIFS('LISTA DE INVENTARIO'!$K$22:$K5128,'LISTA DE INVENTARIO'!$C$22:$C5128,C305,'LISTA DE INVENTARIO'!$Q$22:$Q5128,'LISTA DE INVENTARIO'!$O$9)-SUMIFS($L$22:$L5400,$C$22:$C5400,C305),SUMIFS('LISTA DE INVENTARIO'!$K$22:$K5128,'LISTA DE INVENTARIO'!$C$22:$C5128,C305,'LISTA DE INVENTARIO'!$Q$22:$Q5128,'LISTA DE INVENTARIO'!$O$9)-SUMIFS($L$22:$L5400,$C$22:$C5400,C305)))</f>
        <v/>
      </c>
      <c r="N305" s="182" t="str">
        <f t="shared" si="9"/>
        <v/>
      </c>
      <c r="O305" s="190"/>
      <c r="P305" s="184" t="str">
        <f t="shared" si="10"/>
        <v/>
      </c>
      <c r="Q305" s="184" t="str">
        <f>IF(ISBLANK(C305),"",SUMIFS($P$22:$P5403,$C$22:$C5403,C305)-SUMIFS('LISTA DE INVENTARIO'!$N$22:$N5130,'LISTA DE INVENTARIO'!$C$22:$C5130,C305))</f>
        <v/>
      </c>
      <c r="R305" s="185"/>
      <c r="S305" s="188" t="str">
        <f ca="1"/>
        <v/>
      </c>
      <c r="T305" s="189" t="b">
        <v>0</v>
      </c>
      <c r="U305" s="211"/>
    </row>
    <row r="306" spans="1:21" ht="20.100000000000001" customHeight="1">
      <c r="A306" s="38"/>
      <c r="B306" s="149">
        <v>285</v>
      </c>
      <c r="C306" s="285"/>
      <c r="D306" s="285"/>
      <c r="E306" s="285"/>
      <c r="F306" s="285"/>
      <c r="G306" s="285"/>
      <c r="H306" s="285"/>
      <c r="I306" s="285"/>
      <c r="J306" s="181"/>
      <c r="K306" s="150"/>
      <c r="L306" s="150"/>
      <c r="M306" s="182" t="str">
        <f>IF(ISBLANK(C306),"",IF('LISTA DE INVENTARIO'!$Q$22:$Q5129='LISTA DE INVENTARIO'!$O$9,SUMIFS('LISTA DE INVENTARIO'!$K$22:$K5129,'LISTA DE INVENTARIO'!$C$22:$C5129,C306,'LISTA DE INVENTARIO'!$Q$22:$Q5129,'LISTA DE INVENTARIO'!$O$9)-SUMIFS($L$22:$L5401,$C$22:$C5401,C306),SUMIFS('LISTA DE INVENTARIO'!$K$22:$K5129,'LISTA DE INVENTARIO'!$C$22:$C5129,C306,'LISTA DE INVENTARIO'!$Q$22:$Q5129,'LISTA DE INVENTARIO'!$O$9)-SUMIFS($L$22:$L5401,$C$22:$C5401,C306)))</f>
        <v/>
      </c>
      <c r="N306" s="182" t="str">
        <f t="shared" si="9"/>
        <v/>
      </c>
      <c r="O306" s="190"/>
      <c r="P306" s="184" t="str">
        <f t="shared" si="10"/>
        <v/>
      </c>
      <c r="Q306" s="184" t="str">
        <f>IF(ISBLANK(C306),"",SUMIFS($P$22:$P5404,$C$22:$C5404,C306)-SUMIFS('LISTA DE INVENTARIO'!$N$22:$N5131,'LISTA DE INVENTARIO'!$C$22:$C5131,C306))</f>
        <v/>
      </c>
      <c r="R306" s="185"/>
      <c r="S306" s="188" t="str">
        <f ca="1"/>
        <v/>
      </c>
      <c r="T306" s="189" t="b">
        <v>0</v>
      </c>
      <c r="U306" s="211"/>
    </row>
    <row r="307" spans="1:21" ht="20.100000000000001" customHeight="1">
      <c r="A307" s="38"/>
      <c r="B307" s="149">
        <v>286</v>
      </c>
      <c r="C307" s="285"/>
      <c r="D307" s="285"/>
      <c r="E307" s="285"/>
      <c r="F307" s="285"/>
      <c r="G307" s="285"/>
      <c r="H307" s="285"/>
      <c r="I307" s="285"/>
      <c r="J307" s="181"/>
      <c r="K307" s="150"/>
      <c r="L307" s="150"/>
      <c r="M307" s="182" t="str">
        <f>IF(ISBLANK(C307),"",IF('LISTA DE INVENTARIO'!$Q$22:$Q5130='LISTA DE INVENTARIO'!$O$9,SUMIFS('LISTA DE INVENTARIO'!$K$22:$K5130,'LISTA DE INVENTARIO'!$C$22:$C5130,C307,'LISTA DE INVENTARIO'!$Q$22:$Q5130,'LISTA DE INVENTARIO'!$O$9)-SUMIFS($L$22:$L5402,$C$22:$C5402,C307),SUMIFS('LISTA DE INVENTARIO'!$K$22:$K5130,'LISTA DE INVENTARIO'!$C$22:$C5130,C307,'LISTA DE INVENTARIO'!$Q$22:$Q5130,'LISTA DE INVENTARIO'!$O$9)-SUMIFS($L$22:$L5402,$C$22:$C5402,C307)))</f>
        <v/>
      </c>
      <c r="N307" s="182" t="str">
        <f t="shared" si="9"/>
        <v/>
      </c>
      <c r="O307" s="190"/>
      <c r="P307" s="184" t="str">
        <f t="shared" si="10"/>
        <v/>
      </c>
      <c r="Q307" s="184" t="str">
        <f>IF(ISBLANK(C307),"",SUMIFS($P$22:$P5405,$C$22:$C5405,C307)-SUMIFS('LISTA DE INVENTARIO'!$N$22:$N5132,'LISTA DE INVENTARIO'!$C$22:$C5132,C307))</f>
        <v/>
      </c>
      <c r="R307" s="185"/>
      <c r="S307" s="188" t="str">
        <f ca="1"/>
        <v/>
      </c>
      <c r="T307" s="189" t="b">
        <v>0</v>
      </c>
      <c r="U307" s="211"/>
    </row>
    <row r="308" spans="1:21" ht="20.100000000000001" customHeight="1">
      <c r="A308" s="38"/>
      <c r="B308" s="149">
        <v>287</v>
      </c>
      <c r="C308" s="285"/>
      <c r="D308" s="285"/>
      <c r="E308" s="285"/>
      <c r="F308" s="285"/>
      <c r="G308" s="285"/>
      <c r="H308" s="285"/>
      <c r="I308" s="285"/>
      <c r="J308" s="181"/>
      <c r="K308" s="150"/>
      <c r="L308" s="150"/>
      <c r="M308" s="182" t="str">
        <f>IF(ISBLANK(C308),"",IF('LISTA DE INVENTARIO'!$Q$22:$Q5131='LISTA DE INVENTARIO'!$O$9,SUMIFS('LISTA DE INVENTARIO'!$K$22:$K5131,'LISTA DE INVENTARIO'!$C$22:$C5131,C308,'LISTA DE INVENTARIO'!$Q$22:$Q5131,'LISTA DE INVENTARIO'!$O$9)-SUMIFS($L$22:$L5403,$C$22:$C5403,C308),SUMIFS('LISTA DE INVENTARIO'!$K$22:$K5131,'LISTA DE INVENTARIO'!$C$22:$C5131,C308,'LISTA DE INVENTARIO'!$Q$22:$Q5131,'LISTA DE INVENTARIO'!$O$9)-SUMIFS($L$22:$L5403,$C$22:$C5403,C308)))</f>
        <v/>
      </c>
      <c r="N308" s="182" t="str">
        <f t="shared" si="9"/>
        <v/>
      </c>
      <c r="O308" s="190"/>
      <c r="P308" s="184" t="str">
        <f t="shared" si="10"/>
        <v/>
      </c>
      <c r="Q308" s="184" t="str">
        <f>IF(ISBLANK(C308),"",SUMIFS($P$22:$P5406,$C$22:$C5406,C308)-SUMIFS('LISTA DE INVENTARIO'!$N$22:$N5133,'LISTA DE INVENTARIO'!$C$22:$C5133,C308))</f>
        <v/>
      </c>
      <c r="R308" s="185"/>
      <c r="S308" s="188" t="str">
        <f ca="1"/>
        <v/>
      </c>
      <c r="T308" s="189" t="b">
        <v>0</v>
      </c>
      <c r="U308" s="211"/>
    </row>
    <row r="309" spans="1:21" ht="20.100000000000001" customHeight="1">
      <c r="A309" s="38"/>
      <c r="B309" s="149">
        <v>288</v>
      </c>
      <c r="C309" s="285"/>
      <c r="D309" s="285"/>
      <c r="E309" s="285"/>
      <c r="F309" s="285"/>
      <c r="G309" s="285"/>
      <c r="H309" s="285"/>
      <c r="I309" s="285"/>
      <c r="J309" s="181"/>
      <c r="K309" s="150"/>
      <c r="L309" s="150"/>
      <c r="M309" s="182" t="str">
        <f>IF(ISBLANK(C309),"",IF('LISTA DE INVENTARIO'!$Q$22:$Q5132='LISTA DE INVENTARIO'!$O$9,SUMIFS('LISTA DE INVENTARIO'!$K$22:$K5132,'LISTA DE INVENTARIO'!$C$22:$C5132,C309,'LISTA DE INVENTARIO'!$Q$22:$Q5132,'LISTA DE INVENTARIO'!$O$9)-SUMIFS($L$22:$L5404,$C$22:$C5404,C309),SUMIFS('LISTA DE INVENTARIO'!$K$22:$K5132,'LISTA DE INVENTARIO'!$C$22:$C5132,C309,'LISTA DE INVENTARIO'!$Q$22:$Q5132,'LISTA DE INVENTARIO'!$O$9)-SUMIFS($L$22:$L5404,$C$22:$C5404,C309)))</f>
        <v/>
      </c>
      <c r="N309" s="182" t="str">
        <f t="shared" si="9"/>
        <v/>
      </c>
      <c r="O309" s="190"/>
      <c r="P309" s="184" t="str">
        <f t="shared" si="10"/>
        <v/>
      </c>
      <c r="Q309" s="184" t="str">
        <f>IF(ISBLANK(C309),"",SUMIFS($P$22:$P5407,$C$22:$C5407,C309)-SUMIFS('LISTA DE INVENTARIO'!$N$22:$N5134,'LISTA DE INVENTARIO'!$C$22:$C5134,C309))</f>
        <v/>
      </c>
      <c r="R309" s="185"/>
      <c r="S309" s="188" t="str">
        <f ca="1"/>
        <v/>
      </c>
      <c r="T309" s="189" t="b">
        <v>0</v>
      </c>
      <c r="U309" s="211"/>
    </row>
    <row r="310" spans="1:21" ht="20.100000000000001" customHeight="1">
      <c r="A310" s="38"/>
      <c r="B310" s="149">
        <v>289</v>
      </c>
      <c r="C310" s="285"/>
      <c r="D310" s="285"/>
      <c r="E310" s="285"/>
      <c r="F310" s="285"/>
      <c r="G310" s="285"/>
      <c r="H310" s="285"/>
      <c r="I310" s="285"/>
      <c r="J310" s="181"/>
      <c r="K310" s="150"/>
      <c r="L310" s="150"/>
      <c r="M310" s="182" t="str">
        <f>IF(ISBLANK(C310),"",IF('LISTA DE INVENTARIO'!$Q$22:$Q5133='LISTA DE INVENTARIO'!$O$9,SUMIFS('LISTA DE INVENTARIO'!$K$22:$K5133,'LISTA DE INVENTARIO'!$C$22:$C5133,C310,'LISTA DE INVENTARIO'!$Q$22:$Q5133,'LISTA DE INVENTARIO'!$O$9)-SUMIFS($L$22:$L5405,$C$22:$C5405,C310),SUMIFS('LISTA DE INVENTARIO'!$K$22:$K5133,'LISTA DE INVENTARIO'!$C$22:$C5133,C310,'LISTA DE INVENTARIO'!$Q$22:$Q5133,'LISTA DE INVENTARIO'!$O$9)-SUMIFS($L$22:$L5405,$C$22:$C5405,C310)))</f>
        <v/>
      </c>
      <c r="N310" s="182" t="str">
        <f t="shared" si="9"/>
        <v/>
      </c>
      <c r="O310" s="190"/>
      <c r="P310" s="184" t="str">
        <f t="shared" si="10"/>
        <v/>
      </c>
      <c r="Q310" s="184" t="str">
        <f>IF(ISBLANK(C310),"",SUMIFS($P$22:$P5408,$C$22:$C5408,C310)-SUMIFS('LISTA DE INVENTARIO'!$N$22:$N5135,'LISTA DE INVENTARIO'!$C$22:$C5135,C310))</f>
        <v/>
      </c>
      <c r="R310" s="185"/>
      <c r="S310" s="188" t="str">
        <f ca="1"/>
        <v/>
      </c>
      <c r="T310" s="189" t="b">
        <v>0</v>
      </c>
      <c r="U310" s="211"/>
    </row>
    <row r="311" spans="1:21" ht="20.100000000000001" customHeight="1">
      <c r="A311" s="38"/>
      <c r="B311" s="149">
        <v>290</v>
      </c>
      <c r="C311" s="285"/>
      <c r="D311" s="285"/>
      <c r="E311" s="285"/>
      <c r="F311" s="285"/>
      <c r="G311" s="285"/>
      <c r="H311" s="285"/>
      <c r="I311" s="285"/>
      <c r="J311" s="181"/>
      <c r="K311" s="150"/>
      <c r="L311" s="150"/>
      <c r="M311" s="182" t="str">
        <f>IF(ISBLANK(C311),"",IF('LISTA DE INVENTARIO'!$Q$22:$Q5134='LISTA DE INVENTARIO'!$O$9,SUMIFS('LISTA DE INVENTARIO'!$K$22:$K5134,'LISTA DE INVENTARIO'!$C$22:$C5134,C311,'LISTA DE INVENTARIO'!$Q$22:$Q5134,'LISTA DE INVENTARIO'!$O$9)-SUMIFS($L$22:$L5406,$C$22:$C5406,C311),SUMIFS('LISTA DE INVENTARIO'!$K$22:$K5134,'LISTA DE INVENTARIO'!$C$22:$C5134,C311,'LISTA DE INVENTARIO'!$Q$22:$Q5134,'LISTA DE INVENTARIO'!$O$9)-SUMIFS($L$22:$L5406,$C$22:$C5406,C311)))</f>
        <v/>
      </c>
      <c r="N311" s="182" t="str">
        <f t="shared" si="9"/>
        <v/>
      </c>
      <c r="O311" s="190"/>
      <c r="P311" s="184" t="str">
        <f t="shared" si="10"/>
        <v/>
      </c>
      <c r="Q311" s="184" t="str">
        <f>IF(ISBLANK(C311),"",SUMIFS($P$22:$P5409,$C$22:$C5409,C311)-SUMIFS('LISTA DE INVENTARIO'!$N$22:$N5136,'LISTA DE INVENTARIO'!$C$22:$C5136,C311))</f>
        <v/>
      </c>
      <c r="R311" s="185"/>
      <c r="S311" s="188" t="str">
        <f ca="1"/>
        <v/>
      </c>
      <c r="T311" s="189" t="b">
        <v>0</v>
      </c>
      <c r="U311" s="211"/>
    </row>
    <row r="312" spans="1:21" ht="20.100000000000001" customHeight="1">
      <c r="A312" s="38"/>
      <c r="B312" s="149">
        <v>291</v>
      </c>
      <c r="C312" s="285"/>
      <c r="D312" s="285"/>
      <c r="E312" s="285"/>
      <c r="F312" s="285"/>
      <c r="G312" s="285"/>
      <c r="H312" s="285"/>
      <c r="I312" s="285"/>
      <c r="J312" s="181"/>
      <c r="K312" s="150"/>
      <c r="L312" s="150"/>
      <c r="M312" s="182" t="str">
        <f>IF(ISBLANK(C312),"",IF('LISTA DE INVENTARIO'!$Q$22:$Q5135='LISTA DE INVENTARIO'!$O$9,SUMIFS('LISTA DE INVENTARIO'!$K$22:$K5135,'LISTA DE INVENTARIO'!$C$22:$C5135,C312,'LISTA DE INVENTARIO'!$Q$22:$Q5135,'LISTA DE INVENTARIO'!$O$9)-SUMIFS($L$22:$L5407,$C$22:$C5407,C312),SUMIFS('LISTA DE INVENTARIO'!$K$22:$K5135,'LISTA DE INVENTARIO'!$C$22:$C5135,C312,'LISTA DE INVENTARIO'!$Q$22:$Q5135,'LISTA DE INVENTARIO'!$O$9)-SUMIFS($L$22:$L5407,$C$22:$C5407,C312)))</f>
        <v/>
      </c>
      <c r="N312" s="182" t="str">
        <f t="shared" si="9"/>
        <v/>
      </c>
      <c r="O312" s="190"/>
      <c r="P312" s="184" t="str">
        <f t="shared" si="10"/>
        <v/>
      </c>
      <c r="Q312" s="184" t="str">
        <f>IF(ISBLANK(C312),"",SUMIFS($P$22:$P5410,$C$22:$C5410,C312)-SUMIFS('LISTA DE INVENTARIO'!$N$22:$N5137,'LISTA DE INVENTARIO'!$C$22:$C5137,C312))</f>
        <v/>
      </c>
      <c r="R312" s="185"/>
      <c r="S312" s="188" t="str">
        <f ca="1"/>
        <v/>
      </c>
      <c r="T312" s="189" t="b">
        <v>0</v>
      </c>
      <c r="U312" s="211"/>
    </row>
    <row r="313" spans="1:21" ht="20.100000000000001" customHeight="1">
      <c r="A313" s="38"/>
      <c r="B313" s="149">
        <v>292</v>
      </c>
      <c r="C313" s="285"/>
      <c r="D313" s="285"/>
      <c r="E313" s="285"/>
      <c r="F313" s="285"/>
      <c r="G313" s="285"/>
      <c r="H313" s="285"/>
      <c r="I313" s="285"/>
      <c r="J313" s="181"/>
      <c r="K313" s="150"/>
      <c r="L313" s="150"/>
      <c r="M313" s="182" t="str">
        <f>IF(ISBLANK(C313),"",IF('LISTA DE INVENTARIO'!$Q$22:$Q5136='LISTA DE INVENTARIO'!$O$9,SUMIFS('LISTA DE INVENTARIO'!$K$22:$K5136,'LISTA DE INVENTARIO'!$C$22:$C5136,C313,'LISTA DE INVENTARIO'!$Q$22:$Q5136,'LISTA DE INVENTARIO'!$O$9)-SUMIFS($L$22:$L5408,$C$22:$C5408,C313),SUMIFS('LISTA DE INVENTARIO'!$K$22:$K5136,'LISTA DE INVENTARIO'!$C$22:$C5136,C313,'LISTA DE INVENTARIO'!$Q$22:$Q5136,'LISTA DE INVENTARIO'!$O$9)-SUMIFS($L$22:$L5408,$C$22:$C5408,C313)))</f>
        <v/>
      </c>
      <c r="N313" s="182" t="str">
        <f t="shared" si="9"/>
        <v/>
      </c>
      <c r="O313" s="190"/>
      <c r="P313" s="184" t="str">
        <f t="shared" si="10"/>
        <v/>
      </c>
      <c r="Q313" s="184" t="str">
        <f>IF(ISBLANK(C313),"",SUMIFS($P$22:$P5411,$C$22:$C5411,C313)-SUMIFS('LISTA DE INVENTARIO'!$N$22:$N5138,'LISTA DE INVENTARIO'!$C$22:$C5138,C313))</f>
        <v/>
      </c>
      <c r="R313" s="185"/>
      <c r="S313" s="188" t="str">
        <f ca="1"/>
        <v/>
      </c>
      <c r="T313" s="189" t="b">
        <v>0</v>
      </c>
      <c r="U313" s="211"/>
    </row>
    <row r="314" spans="1:21" ht="20.100000000000001" customHeight="1">
      <c r="A314" s="38"/>
      <c r="B314" s="149">
        <v>293</v>
      </c>
      <c r="C314" s="285"/>
      <c r="D314" s="285"/>
      <c r="E314" s="285"/>
      <c r="F314" s="285"/>
      <c r="G314" s="285"/>
      <c r="H314" s="285"/>
      <c r="I314" s="285"/>
      <c r="J314" s="181"/>
      <c r="K314" s="150"/>
      <c r="L314" s="150"/>
      <c r="M314" s="182" t="str">
        <f>IF(ISBLANK(C314),"",IF('LISTA DE INVENTARIO'!$Q$22:$Q5137='LISTA DE INVENTARIO'!$O$9,SUMIFS('LISTA DE INVENTARIO'!$K$22:$K5137,'LISTA DE INVENTARIO'!$C$22:$C5137,C314,'LISTA DE INVENTARIO'!$Q$22:$Q5137,'LISTA DE INVENTARIO'!$O$9)-SUMIFS($L$22:$L5409,$C$22:$C5409,C314),SUMIFS('LISTA DE INVENTARIO'!$K$22:$K5137,'LISTA DE INVENTARIO'!$C$22:$C5137,C314,'LISTA DE INVENTARIO'!$Q$22:$Q5137,'LISTA DE INVENTARIO'!$O$9)-SUMIFS($L$22:$L5409,$C$22:$C5409,C314)))</f>
        <v/>
      </c>
      <c r="N314" s="182" t="str">
        <f t="shared" si="9"/>
        <v/>
      </c>
      <c r="O314" s="190"/>
      <c r="P314" s="184" t="str">
        <f t="shared" si="10"/>
        <v/>
      </c>
      <c r="Q314" s="184" t="str">
        <f>IF(ISBLANK(C314),"",SUMIFS($P$22:$P5412,$C$22:$C5412,C314)-SUMIFS('LISTA DE INVENTARIO'!$N$22:$N5139,'LISTA DE INVENTARIO'!$C$22:$C5139,C314))</f>
        <v/>
      </c>
      <c r="R314" s="185"/>
      <c r="S314" s="188" t="str">
        <f ca="1"/>
        <v/>
      </c>
      <c r="T314" s="189" t="b">
        <v>0</v>
      </c>
      <c r="U314" s="211"/>
    </row>
    <row r="315" spans="1:21" ht="20.100000000000001" customHeight="1">
      <c r="A315" s="38"/>
      <c r="B315" s="149">
        <v>294</v>
      </c>
      <c r="C315" s="285"/>
      <c r="D315" s="285"/>
      <c r="E315" s="285"/>
      <c r="F315" s="285"/>
      <c r="G315" s="285"/>
      <c r="H315" s="285"/>
      <c r="I315" s="285"/>
      <c r="J315" s="181"/>
      <c r="K315" s="150"/>
      <c r="L315" s="150"/>
      <c r="M315" s="182" t="str">
        <f>IF(ISBLANK(C315),"",IF('LISTA DE INVENTARIO'!$Q$22:$Q5138='LISTA DE INVENTARIO'!$O$9,SUMIFS('LISTA DE INVENTARIO'!$K$22:$K5138,'LISTA DE INVENTARIO'!$C$22:$C5138,C315,'LISTA DE INVENTARIO'!$Q$22:$Q5138,'LISTA DE INVENTARIO'!$O$9)-SUMIFS($L$22:$L5410,$C$22:$C5410,C315),SUMIFS('LISTA DE INVENTARIO'!$K$22:$K5138,'LISTA DE INVENTARIO'!$C$22:$C5138,C315,'LISTA DE INVENTARIO'!$Q$22:$Q5138,'LISTA DE INVENTARIO'!$O$9)-SUMIFS($L$22:$L5410,$C$22:$C5410,C315)))</f>
        <v/>
      </c>
      <c r="N315" s="182" t="str">
        <f t="shared" si="9"/>
        <v/>
      </c>
      <c r="O315" s="190"/>
      <c r="P315" s="184" t="str">
        <f t="shared" si="10"/>
        <v/>
      </c>
      <c r="Q315" s="184" t="str">
        <f>IF(ISBLANK(C315),"",SUMIFS($P$22:$P5413,$C$22:$C5413,C315)-SUMIFS('LISTA DE INVENTARIO'!$N$22:$N5140,'LISTA DE INVENTARIO'!$C$22:$C5140,C315))</f>
        <v/>
      </c>
      <c r="R315" s="185"/>
      <c r="S315" s="188" t="str">
        <f ca="1"/>
        <v/>
      </c>
      <c r="T315" s="189" t="b">
        <v>0</v>
      </c>
      <c r="U315" s="211"/>
    </row>
    <row r="316" spans="1:21" ht="20.100000000000001" customHeight="1">
      <c r="A316" s="38"/>
      <c r="B316" s="149">
        <v>295</v>
      </c>
      <c r="C316" s="285"/>
      <c r="D316" s="285"/>
      <c r="E316" s="285"/>
      <c r="F316" s="285"/>
      <c r="G316" s="285"/>
      <c r="H316" s="285"/>
      <c r="I316" s="285"/>
      <c r="J316" s="181"/>
      <c r="K316" s="150"/>
      <c r="L316" s="150"/>
      <c r="M316" s="182" t="str">
        <f>IF(ISBLANK(C316),"",IF('LISTA DE INVENTARIO'!$Q$22:$Q5139='LISTA DE INVENTARIO'!$O$9,SUMIFS('LISTA DE INVENTARIO'!$K$22:$K5139,'LISTA DE INVENTARIO'!$C$22:$C5139,C316,'LISTA DE INVENTARIO'!$Q$22:$Q5139,'LISTA DE INVENTARIO'!$O$9)-SUMIFS($L$22:$L5411,$C$22:$C5411,C316),SUMIFS('LISTA DE INVENTARIO'!$K$22:$K5139,'LISTA DE INVENTARIO'!$C$22:$C5139,C316,'LISTA DE INVENTARIO'!$Q$22:$Q5139,'LISTA DE INVENTARIO'!$O$9)-SUMIFS($L$22:$L5411,$C$22:$C5411,C316)))</f>
        <v/>
      </c>
      <c r="N316" s="182" t="str">
        <f t="shared" si="9"/>
        <v/>
      </c>
      <c r="O316" s="190"/>
      <c r="P316" s="184" t="str">
        <f t="shared" si="10"/>
        <v/>
      </c>
      <c r="Q316" s="184" t="str">
        <f>IF(ISBLANK(C316),"",SUMIFS($P$22:$P5414,$C$22:$C5414,C316)-SUMIFS('LISTA DE INVENTARIO'!$N$22:$N5141,'LISTA DE INVENTARIO'!$C$22:$C5141,C316))</f>
        <v/>
      </c>
      <c r="R316" s="185"/>
      <c r="S316" s="188" t="str">
        <f ca="1"/>
        <v/>
      </c>
      <c r="T316" s="189" t="b">
        <v>0</v>
      </c>
      <c r="U316" s="211"/>
    </row>
    <row r="317" spans="1:21" ht="20.100000000000001" customHeight="1">
      <c r="A317" s="38"/>
      <c r="B317" s="149">
        <v>296</v>
      </c>
      <c r="C317" s="285"/>
      <c r="D317" s="285"/>
      <c r="E317" s="285"/>
      <c r="F317" s="285"/>
      <c r="G317" s="285"/>
      <c r="H317" s="285"/>
      <c r="I317" s="285"/>
      <c r="J317" s="181"/>
      <c r="K317" s="150"/>
      <c r="L317" s="150"/>
      <c r="M317" s="182" t="str">
        <f>IF(ISBLANK(C317),"",IF('LISTA DE INVENTARIO'!$Q$22:$Q5140='LISTA DE INVENTARIO'!$O$9,SUMIFS('LISTA DE INVENTARIO'!$K$22:$K5140,'LISTA DE INVENTARIO'!$C$22:$C5140,C317,'LISTA DE INVENTARIO'!$Q$22:$Q5140,'LISTA DE INVENTARIO'!$O$9)-SUMIFS($L$22:$L5412,$C$22:$C5412,C317),SUMIFS('LISTA DE INVENTARIO'!$K$22:$K5140,'LISTA DE INVENTARIO'!$C$22:$C5140,C317,'LISTA DE INVENTARIO'!$Q$22:$Q5140,'LISTA DE INVENTARIO'!$O$9)-SUMIFS($L$22:$L5412,$C$22:$C5412,C317)))</f>
        <v/>
      </c>
      <c r="N317" s="182" t="str">
        <f t="shared" si="9"/>
        <v/>
      </c>
      <c r="O317" s="190"/>
      <c r="P317" s="184" t="str">
        <f t="shared" si="10"/>
        <v/>
      </c>
      <c r="Q317" s="184" t="str">
        <f>IF(ISBLANK(C317),"",SUMIFS($P$22:$P5415,$C$22:$C5415,C317)-SUMIFS('LISTA DE INVENTARIO'!$N$22:$N5142,'LISTA DE INVENTARIO'!$C$22:$C5142,C317))</f>
        <v/>
      </c>
      <c r="R317" s="185"/>
      <c r="S317" s="188" t="str">
        <f ca="1"/>
        <v/>
      </c>
      <c r="T317" s="189" t="b">
        <v>0</v>
      </c>
      <c r="U317" s="211"/>
    </row>
    <row r="318" spans="1:21" ht="20.100000000000001" customHeight="1">
      <c r="A318" s="38"/>
      <c r="B318" s="149">
        <v>297</v>
      </c>
      <c r="C318" s="285"/>
      <c r="D318" s="285"/>
      <c r="E318" s="285"/>
      <c r="F318" s="285"/>
      <c r="G318" s="285"/>
      <c r="H318" s="285"/>
      <c r="I318" s="285"/>
      <c r="J318" s="181"/>
      <c r="K318" s="150"/>
      <c r="L318" s="150"/>
      <c r="M318" s="182" t="str">
        <f>IF(ISBLANK(C318),"",IF('LISTA DE INVENTARIO'!$Q$22:$Q5141='LISTA DE INVENTARIO'!$O$9,SUMIFS('LISTA DE INVENTARIO'!$K$22:$K5141,'LISTA DE INVENTARIO'!$C$22:$C5141,C318,'LISTA DE INVENTARIO'!$Q$22:$Q5141,'LISTA DE INVENTARIO'!$O$9)-SUMIFS($L$22:$L5413,$C$22:$C5413,C318),SUMIFS('LISTA DE INVENTARIO'!$K$22:$K5141,'LISTA DE INVENTARIO'!$C$22:$C5141,C318,'LISTA DE INVENTARIO'!$Q$22:$Q5141,'LISTA DE INVENTARIO'!$O$9)-SUMIFS($L$22:$L5413,$C$22:$C5413,C318)))</f>
        <v/>
      </c>
      <c r="N318" s="182" t="str">
        <f t="shared" si="9"/>
        <v/>
      </c>
      <c r="O318" s="190"/>
      <c r="P318" s="184" t="str">
        <f t="shared" si="10"/>
        <v/>
      </c>
      <c r="Q318" s="184" t="str">
        <f>IF(ISBLANK(C318),"",SUMIFS($P$22:$P5416,$C$22:$C5416,C318)-SUMIFS('LISTA DE INVENTARIO'!$N$22:$N5143,'LISTA DE INVENTARIO'!$C$22:$C5143,C318))</f>
        <v/>
      </c>
      <c r="R318" s="185"/>
      <c r="S318" s="188" t="str">
        <f ca="1"/>
        <v/>
      </c>
      <c r="T318" s="189" t="b">
        <v>0</v>
      </c>
      <c r="U318" s="211"/>
    </row>
    <row r="319" spans="1:21" ht="20.100000000000001" customHeight="1">
      <c r="A319" s="38"/>
      <c r="B319" s="149">
        <v>298</v>
      </c>
      <c r="C319" s="285"/>
      <c r="D319" s="285"/>
      <c r="E319" s="285"/>
      <c r="F319" s="285"/>
      <c r="G319" s="285"/>
      <c r="H319" s="285"/>
      <c r="I319" s="285"/>
      <c r="J319" s="181"/>
      <c r="K319" s="150"/>
      <c r="L319" s="150"/>
      <c r="M319" s="182" t="str">
        <f>IF(ISBLANK(C319),"",IF('LISTA DE INVENTARIO'!$Q$22:$Q5142='LISTA DE INVENTARIO'!$O$9,SUMIFS('LISTA DE INVENTARIO'!$K$22:$K5142,'LISTA DE INVENTARIO'!$C$22:$C5142,C319,'LISTA DE INVENTARIO'!$Q$22:$Q5142,'LISTA DE INVENTARIO'!$O$9)-SUMIFS($L$22:$L5414,$C$22:$C5414,C319),SUMIFS('LISTA DE INVENTARIO'!$K$22:$K5142,'LISTA DE INVENTARIO'!$C$22:$C5142,C319,'LISTA DE INVENTARIO'!$Q$22:$Q5142,'LISTA DE INVENTARIO'!$O$9)-SUMIFS($L$22:$L5414,$C$22:$C5414,C319)))</f>
        <v/>
      </c>
      <c r="N319" s="182" t="str">
        <f t="shared" si="9"/>
        <v/>
      </c>
      <c r="O319" s="190"/>
      <c r="P319" s="184" t="str">
        <f t="shared" si="10"/>
        <v/>
      </c>
      <c r="Q319" s="184" t="str">
        <f>IF(ISBLANK(C319),"",SUMIFS($P$22:$P5417,$C$22:$C5417,C319)-SUMIFS('LISTA DE INVENTARIO'!$N$22:$N5144,'LISTA DE INVENTARIO'!$C$22:$C5144,C319))</f>
        <v/>
      </c>
      <c r="R319" s="185"/>
      <c r="S319" s="188" t="str">
        <f ca="1"/>
        <v/>
      </c>
      <c r="T319" s="189" t="b">
        <v>0</v>
      </c>
      <c r="U319" s="211"/>
    </row>
    <row r="320" spans="1:21" ht="20.100000000000001" customHeight="1">
      <c r="A320" s="38"/>
      <c r="B320" s="149">
        <v>299</v>
      </c>
      <c r="C320" s="285"/>
      <c r="D320" s="285"/>
      <c r="E320" s="285"/>
      <c r="F320" s="285"/>
      <c r="G320" s="285"/>
      <c r="H320" s="285"/>
      <c r="I320" s="285"/>
      <c r="J320" s="181"/>
      <c r="K320" s="150"/>
      <c r="L320" s="150"/>
      <c r="M320" s="182" t="str">
        <f>IF(ISBLANK(C320),"",IF('LISTA DE INVENTARIO'!$Q$22:$Q5143='LISTA DE INVENTARIO'!$O$9,SUMIFS('LISTA DE INVENTARIO'!$K$22:$K5143,'LISTA DE INVENTARIO'!$C$22:$C5143,C320,'LISTA DE INVENTARIO'!$Q$22:$Q5143,'LISTA DE INVENTARIO'!$O$9)-SUMIFS($L$22:$L5415,$C$22:$C5415,C320),SUMIFS('LISTA DE INVENTARIO'!$K$22:$K5143,'LISTA DE INVENTARIO'!$C$22:$C5143,C320,'LISTA DE INVENTARIO'!$Q$22:$Q5143,'LISTA DE INVENTARIO'!$O$9)-SUMIFS($L$22:$L5415,$C$22:$C5415,C320)))</f>
        <v/>
      </c>
      <c r="N320" s="182" t="str">
        <f t="shared" si="9"/>
        <v/>
      </c>
      <c r="O320" s="190"/>
      <c r="P320" s="184" t="str">
        <f t="shared" si="10"/>
        <v/>
      </c>
      <c r="Q320" s="184" t="str">
        <f>IF(ISBLANK(C320),"",SUMIFS($P$22:$P5418,$C$22:$C5418,C320)-SUMIFS('LISTA DE INVENTARIO'!$N$22:$N5145,'LISTA DE INVENTARIO'!$C$22:$C5145,C320))</f>
        <v/>
      </c>
      <c r="R320" s="185"/>
      <c r="S320" s="188" t="str">
        <f ca="1"/>
        <v/>
      </c>
      <c r="T320" s="189" t="b">
        <v>0</v>
      </c>
      <c r="U320" s="211"/>
    </row>
    <row r="321" spans="1:21" ht="20.100000000000001" customHeight="1">
      <c r="A321" s="38"/>
      <c r="B321" s="149">
        <v>300</v>
      </c>
      <c r="C321" s="285"/>
      <c r="D321" s="285"/>
      <c r="E321" s="285"/>
      <c r="F321" s="285"/>
      <c r="G321" s="285"/>
      <c r="H321" s="285"/>
      <c r="I321" s="285"/>
      <c r="J321" s="181"/>
      <c r="K321" s="150"/>
      <c r="L321" s="150"/>
      <c r="M321" s="182" t="str">
        <f>IF(ISBLANK(C321),"",IF('LISTA DE INVENTARIO'!$Q$22:$Q5144='LISTA DE INVENTARIO'!$O$9,SUMIFS('LISTA DE INVENTARIO'!$K$22:$K5144,'LISTA DE INVENTARIO'!$C$22:$C5144,C321,'LISTA DE INVENTARIO'!$Q$22:$Q5144,'LISTA DE INVENTARIO'!$O$9)-SUMIFS($L$22:$L5416,$C$22:$C5416,C321),SUMIFS('LISTA DE INVENTARIO'!$K$22:$K5144,'LISTA DE INVENTARIO'!$C$22:$C5144,C321,'LISTA DE INVENTARIO'!$Q$22:$Q5144,'LISTA DE INVENTARIO'!$O$9)-SUMIFS($L$22:$L5416,$C$22:$C5416,C321)))</f>
        <v/>
      </c>
      <c r="N321" s="182" t="str">
        <f t="shared" si="9"/>
        <v/>
      </c>
      <c r="O321" s="190"/>
      <c r="P321" s="184" t="str">
        <f t="shared" si="10"/>
        <v/>
      </c>
      <c r="Q321" s="184" t="str">
        <f>IF(ISBLANK(C321),"",SUMIFS($P$22:$P5419,$C$22:$C5419,C321)-SUMIFS('LISTA DE INVENTARIO'!$N$22:$N5146,'LISTA DE INVENTARIO'!$C$22:$C5146,C321))</f>
        <v/>
      </c>
      <c r="R321" s="185"/>
      <c r="S321" s="188" t="str">
        <f ca="1"/>
        <v/>
      </c>
      <c r="T321" s="189" t="b">
        <v>0</v>
      </c>
      <c r="U321" s="211"/>
    </row>
    <row r="322" spans="1:21" ht="20.100000000000001" customHeight="1">
      <c r="A322" s="38"/>
      <c r="B322" s="208"/>
      <c r="C322" s="208"/>
      <c r="D322" s="208"/>
      <c r="E322" s="208"/>
      <c r="F322" s="208"/>
      <c r="G322" s="208"/>
      <c r="H322" s="208"/>
      <c r="I322" s="208"/>
      <c r="J322" s="208"/>
      <c r="K322" s="209"/>
      <c r="L322" s="208"/>
      <c r="M322" s="208"/>
      <c r="N322" s="209"/>
      <c r="O322" s="208"/>
      <c r="P322" s="208"/>
      <c r="Q322" s="208"/>
      <c r="R322" s="209"/>
      <c r="S322" s="210"/>
      <c r="T322" s="208"/>
      <c r="U322" s="212"/>
    </row>
    <row r="323" spans="1:21" ht="20.100000000000001" customHeight="1">
      <c r="A323" s="38"/>
      <c r="B323" s="208"/>
      <c r="C323" s="208"/>
      <c r="D323" s="208"/>
      <c r="E323" s="208"/>
      <c r="F323" s="208"/>
      <c r="G323" s="208"/>
      <c r="H323" s="208"/>
      <c r="I323" s="208"/>
      <c r="J323" s="208"/>
      <c r="K323" s="209"/>
      <c r="L323" s="208"/>
      <c r="M323" s="208"/>
      <c r="N323" s="209"/>
      <c r="O323" s="208"/>
      <c r="P323" s="208"/>
      <c r="Q323" s="208"/>
      <c r="R323" s="209"/>
      <c r="S323" s="210"/>
      <c r="T323" s="208"/>
      <c r="U323" s="212"/>
    </row>
    <row r="324" spans="1:21" ht="20.100000000000001" customHeight="1">
      <c r="A324" s="38"/>
      <c r="B324" s="208"/>
      <c r="C324" s="208"/>
      <c r="D324" s="208"/>
      <c r="E324" s="208"/>
      <c r="F324" s="208"/>
      <c r="G324" s="208"/>
      <c r="H324" s="208"/>
      <c r="I324" s="208"/>
      <c r="J324" s="208"/>
      <c r="K324" s="209"/>
      <c r="L324" s="208"/>
      <c r="M324" s="208"/>
      <c r="N324" s="209"/>
      <c r="O324" s="208"/>
      <c r="P324" s="208"/>
      <c r="Q324" s="208"/>
      <c r="R324" s="209"/>
      <c r="S324" s="210"/>
      <c r="T324" s="208"/>
      <c r="U324" s="212"/>
    </row>
    <row r="325" spans="1:21" ht="20.100000000000001" customHeight="1">
      <c r="A325" s="38"/>
      <c r="B325" s="208"/>
      <c r="C325" s="208"/>
      <c r="D325" s="208"/>
      <c r="E325" s="208"/>
      <c r="F325" s="208"/>
      <c r="G325" s="208"/>
      <c r="H325" s="208"/>
      <c r="I325" s="208"/>
      <c r="J325" s="208"/>
      <c r="K325" s="209"/>
      <c r="L325" s="208"/>
      <c r="M325" s="208"/>
      <c r="N325" s="209"/>
      <c r="O325" s="208"/>
      <c r="P325" s="208"/>
      <c r="Q325" s="208"/>
      <c r="R325" s="209"/>
      <c r="S325" s="210"/>
      <c r="T325" s="208"/>
      <c r="U325" s="212"/>
    </row>
    <row r="326" spans="1:21" ht="20.100000000000001" customHeight="1">
      <c r="B326" s="134"/>
      <c r="C326" s="134"/>
      <c r="D326" s="134"/>
      <c r="E326" s="134"/>
      <c r="F326" s="134"/>
      <c r="G326" s="134"/>
      <c r="H326" s="134"/>
      <c r="I326" s="134"/>
      <c r="J326" s="134"/>
      <c r="K326" s="135"/>
      <c r="L326" s="134"/>
      <c r="M326" s="134"/>
      <c r="N326" s="135"/>
      <c r="O326" s="134"/>
      <c r="P326" s="134"/>
      <c r="Q326" s="134"/>
      <c r="R326" s="135"/>
      <c r="S326" s="134"/>
      <c r="T326" s="134"/>
      <c r="U326" s="213"/>
    </row>
    <row r="327" spans="1:21" ht="20.100000000000001" customHeight="1">
      <c r="B327" s="134"/>
      <c r="C327" s="134"/>
      <c r="D327" s="134"/>
      <c r="E327" s="134"/>
      <c r="F327" s="134"/>
      <c r="G327" s="134"/>
      <c r="H327" s="134"/>
      <c r="I327" s="134"/>
      <c r="J327" s="134"/>
      <c r="K327" s="135"/>
      <c r="L327" s="134"/>
      <c r="M327" s="134"/>
      <c r="N327" s="135"/>
      <c r="O327" s="134"/>
      <c r="P327" s="134"/>
      <c r="Q327" s="134"/>
      <c r="R327" s="135"/>
      <c r="S327" s="134"/>
      <c r="T327" s="134"/>
      <c r="U327" s="213"/>
    </row>
    <row r="328" spans="1:21" ht="20.100000000000001" hidden="1" customHeight="1">
      <c r="B328" s="134"/>
      <c r="C328" s="134"/>
      <c r="D328" s="134"/>
      <c r="E328" s="134"/>
      <c r="F328" s="134"/>
      <c r="G328" s="134"/>
      <c r="H328" s="134"/>
      <c r="I328" s="134"/>
      <c r="J328" s="134"/>
      <c r="K328" s="135"/>
      <c r="L328" s="134"/>
      <c r="M328" s="134"/>
      <c r="N328" s="135"/>
      <c r="O328" s="134"/>
      <c r="P328" s="134"/>
      <c r="Q328" s="134"/>
      <c r="R328" s="135"/>
      <c r="S328" s="134"/>
      <c r="T328" s="134"/>
      <c r="U328" s="213"/>
    </row>
    <row r="329" spans="1:21" ht="20.100000000000001" hidden="1" customHeight="1">
      <c r="B329" s="134"/>
      <c r="C329" s="134"/>
      <c r="D329" s="134"/>
      <c r="E329" s="134"/>
      <c r="F329" s="134"/>
      <c r="G329" s="134"/>
      <c r="H329" s="134"/>
      <c r="I329" s="134"/>
      <c r="J329" s="134"/>
      <c r="K329" s="135"/>
      <c r="L329" s="134"/>
      <c r="M329" s="134"/>
      <c r="N329" s="135"/>
      <c r="O329" s="134"/>
      <c r="P329" s="134"/>
      <c r="Q329" s="134"/>
      <c r="R329" s="135"/>
      <c r="S329" s="134"/>
      <c r="T329" s="134"/>
      <c r="U329" s="213"/>
    </row>
    <row r="330" spans="1:21" ht="20.100000000000001" hidden="1" customHeight="1">
      <c r="B330" s="134"/>
      <c r="C330" s="134"/>
      <c r="D330" s="134"/>
      <c r="E330" s="134"/>
      <c r="F330" s="134"/>
      <c r="G330" s="134"/>
      <c r="H330" s="134"/>
      <c r="I330" s="134"/>
      <c r="J330" s="134"/>
      <c r="K330" s="135"/>
      <c r="L330" s="134"/>
      <c r="M330" s="134"/>
      <c r="N330" s="135"/>
      <c r="O330" s="134"/>
      <c r="P330" s="134"/>
      <c r="Q330" s="134"/>
      <c r="R330" s="135"/>
      <c r="S330" s="134"/>
      <c r="T330" s="134"/>
      <c r="U330" s="213"/>
    </row>
    <row r="331" spans="1:21" ht="20.100000000000001" hidden="1" customHeight="1">
      <c r="B331" s="134"/>
      <c r="C331" s="134"/>
      <c r="D331" s="134"/>
      <c r="E331" s="134"/>
      <c r="F331" s="134"/>
      <c r="G331" s="134"/>
      <c r="H331" s="134"/>
      <c r="I331" s="134"/>
      <c r="J331" s="134"/>
      <c r="K331" s="135"/>
      <c r="L331" s="134"/>
      <c r="M331" s="134"/>
      <c r="N331" s="135"/>
      <c r="O331" s="134"/>
      <c r="P331" s="134"/>
      <c r="Q331" s="134"/>
      <c r="R331" s="135"/>
      <c r="S331" s="134"/>
      <c r="T331" s="134"/>
      <c r="U331" s="213"/>
    </row>
    <row r="332" spans="1:21" ht="20.100000000000001" hidden="1" customHeight="1">
      <c r="B332" s="134"/>
      <c r="C332" s="134"/>
      <c r="D332" s="134"/>
      <c r="E332" s="134"/>
      <c r="F332" s="134"/>
      <c r="G332" s="134"/>
      <c r="H332" s="134"/>
      <c r="I332" s="134"/>
      <c r="J332" s="134"/>
      <c r="K332" s="135"/>
      <c r="L332" s="134"/>
      <c r="M332" s="134"/>
      <c r="N332" s="135"/>
      <c r="O332" s="134"/>
      <c r="P332" s="134"/>
      <c r="Q332" s="134"/>
      <c r="R332" s="135"/>
      <c r="S332" s="134"/>
      <c r="T332" s="134"/>
      <c r="U332" s="213"/>
    </row>
    <row r="333" spans="1:21" ht="20.100000000000001" hidden="1" customHeight="1">
      <c r="B333" s="134"/>
      <c r="C333" s="134"/>
      <c r="D333" s="134"/>
      <c r="E333" s="134"/>
      <c r="F333" s="134"/>
      <c r="G333" s="134"/>
      <c r="H333" s="134"/>
      <c r="I333" s="134"/>
      <c r="J333" s="134"/>
      <c r="K333" s="135"/>
      <c r="L333" s="134"/>
      <c r="M333" s="134"/>
      <c r="N333" s="135"/>
      <c r="O333" s="134"/>
      <c r="P333" s="134"/>
      <c r="Q333" s="134"/>
      <c r="R333" s="135"/>
      <c r="S333" s="134"/>
      <c r="T333" s="134"/>
      <c r="U333" s="213"/>
    </row>
    <row r="334" spans="1:21" ht="20.100000000000001" hidden="1" customHeight="1">
      <c r="B334" s="134"/>
      <c r="C334" s="134"/>
      <c r="D334" s="134"/>
      <c r="E334" s="134"/>
      <c r="F334" s="134"/>
      <c r="G334" s="134"/>
      <c r="H334" s="134"/>
      <c r="I334" s="134"/>
      <c r="J334" s="134"/>
      <c r="K334" s="135"/>
      <c r="L334" s="134"/>
      <c r="M334" s="134"/>
      <c r="N334" s="135"/>
      <c r="O334" s="134"/>
      <c r="P334" s="134"/>
      <c r="Q334" s="134"/>
      <c r="R334" s="135"/>
      <c r="S334" s="134"/>
      <c r="T334" s="134"/>
      <c r="U334" s="213"/>
    </row>
    <row r="335" spans="1:21" ht="20.100000000000001" hidden="1" customHeight="1">
      <c r="B335" s="134"/>
      <c r="C335" s="134"/>
      <c r="D335" s="134"/>
      <c r="E335" s="134"/>
      <c r="F335" s="134"/>
      <c r="G335" s="134"/>
      <c r="H335" s="134"/>
      <c r="I335" s="134"/>
      <c r="J335" s="134"/>
      <c r="K335" s="135"/>
      <c r="L335" s="134"/>
      <c r="M335" s="134"/>
      <c r="N335" s="135"/>
      <c r="O335" s="134"/>
      <c r="P335" s="134"/>
      <c r="Q335" s="134"/>
      <c r="R335" s="135"/>
      <c r="S335" s="134"/>
      <c r="T335" s="134"/>
      <c r="U335" s="213"/>
    </row>
    <row r="336" spans="1:21" ht="20.100000000000001" hidden="1" customHeight="1">
      <c r="B336" s="134"/>
      <c r="C336" s="134"/>
      <c r="D336" s="134"/>
      <c r="E336" s="134"/>
      <c r="F336" s="134"/>
      <c r="G336" s="134"/>
      <c r="H336" s="134"/>
      <c r="I336" s="134"/>
      <c r="J336" s="134"/>
      <c r="K336" s="135"/>
      <c r="L336" s="134"/>
      <c r="M336" s="134"/>
      <c r="N336" s="135"/>
      <c r="O336" s="134"/>
      <c r="P336" s="134"/>
      <c r="Q336" s="134"/>
      <c r="R336" s="135"/>
      <c r="S336" s="134"/>
      <c r="T336" s="134"/>
      <c r="U336" s="213"/>
    </row>
    <row r="337" spans="2:21" ht="20.100000000000001" hidden="1" customHeight="1">
      <c r="B337" s="134"/>
      <c r="C337" s="134"/>
      <c r="D337" s="134"/>
      <c r="E337" s="134"/>
      <c r="F337" s="134"/>
      <c r="G337" s="134"/>
      <c r="H337" s="134"/>
      <c r="I337" s="134"/>
      <c r="J337" s="134"/>
      <c r="K337" s="135"/>
      <c r="L337" s="134"/>
      <c r="M337" s="134"/>
      <c r="N337" s="135"/>
      <c r="O337" s="134"/>
      <c r="P337" s="134"/>
      <c r="Q337" s="134"/>
      <c r="R337" s="135"/>
      <c r="S337" s="134"/>
      <c r="T337" s="134"/>
      <c r="U337" s="213"/>
    </row>
    <row r="338" spans="2:21" ht="20.100000000000001" hidden="1" customHeight="1">
      <c r="B338" s="134"/>
      <c r="C338" s="134"/>
      <c r="D338" s="134"/>
      <c r="E338" s="134"/>
      <c r="F338" s="134"/>
      <c r="G338" s="134"/>
      <c r="H338" s="134"/>
      <c r="I338" s="134"/>
      <c r="J338" s="134"/>
      <c r="K338" s="135"/>
      <c r="L338" s="134"/>
      <c r="M338" s="134"/>
      <c r="N338" s="135"/>
      <c r="O338" s="134"/>
      <c r="P338" s="134"/>
      <c r="Q338" s="134"/>
      <c r="R338" s="135"/>
      <c r="S338" s="134"/>
      <c r="T338" s="134"/>
      <c r="U338" s="213"/>
    </row>
    <row r="339" spans="2:21" ht="20.100000000000001" hidden="1" customHeight="1">
      <c r="B339" s="134"/>
      <c r="C339" s="134"/>
      <c r="D339" s="134"/>
      <c r="E339" s="134"/>
      <c r="F339" s="134"/>
      <c r="G339" s="134"/>
      <c r="H339" s="134"/>
      <c r="I339" s="134"/>
      <c r="J339" s="134"/>
      <c r="K339" s="135"/>
      <c r="L339" s="134"/>
      <c r="M339" s="134"/>
      <c r="N339" s="135"/>
      <c r="O339" s="134"/>
      <c r="P339" s="134"/>
      <c r="Q339" s="134"/>
      <c r="R339" s="135"/>
      <c r="S339" s="134"/>
      <c r="T339" s="134"/>
      <c r="U339" s="213"/>
    </row>
    <row r="340" spans="2:21" ht="20.100000000000001" hidden="1" customHeight="1">
      <c r="B340" s="134"/>
      <c r="C340" s="134"/>
      <c r="D340" s="134"/>
      <c r="E340" s="134"/>
      <c r="F340" s="134"/>
      <c r="G340" s="134"/>
      <c r="H340" s="134"/>
      <c r="I340" s="134"/>
      <c r="J340" s="134"/>
      <c r="K340" s="135"/>
      <c r="L340" s="134"/>
      <c r="M340" s="134"/>
      <c r="N340" s="135"/>
      <c r="O340" s="134"/>
      <c r="P340" s="134"/>
      <c r="Q340" s="134"/>
      <c r="R340" s="135"/>
      <c r="S340" s="134"/>
      <c r="T340" s="134"/>
      <c r="U340" s="213"/>
    </row>
    <row r="341" spans="2:21" ht="20.100000000000001" hidden="1" customHeight="1">
      <c r="B341" s="134"/>
      <c r="C341" s="134"/>
      <c r="D341" s="134"/>
      <c r="E341" s="134"/>
      <c r="F341" s="134"/>
      <c r="G341" s="134"/>
      <c r="H341" s="134"/>
      <c r="I341" s="134"/>
      <c r="J341" s="134"/>
      <c r="K341" s="135"/>
      <c r="L341" s="134"/>
      <c r="M341" s="134"/>
      <c r="N341" s="135"/>
      <c r="O341" s="134"/>
      <c r="P341" s="134"/>
      <c r="Q341" s="134"/>
      <c r="R341" s="135"/>
      <c r="S341" s="134"/>
      <c r="T341" s="134"/>
      <c r="U341" s="213"/>
    </row>
    <row r="342" spans="2:21" ht="20.100000000000001" hidden="1" customHeight="1">
      <c r="B342" s="134"/>
      <c r="C342" s="134"/>
      <c r="D342" s="134"/>
      <c r="E342" s="134"/>
      <c r="F342" s="134"/>
      <c r="G342" s="134"/>
      <c r="H342" s="134"/>
      <c r="I342" s="134"/>
      <c r="J342" s="134"/>
      <c r="K342" s="135"/>
      <c r="L342" s="134"/>
      <c r="M342" s="134"/>
      <c r="N342" s="135"/>
      <c r="O342" s="134"/>
      <c r="P342" s="134"/>
      <c r="Q342" s="134"/>
      <c r="R342" s="135"/>
      <c r="S342" s="134"/>
      <c r="T342" s="134"/>
      <c r="U342" s="213"/>
    </row>
    <row r="343" spans="2:21" ht="20.100000000000001" hidden="1" customHeight="1">
      <c r="B343" s="134"/>
      <c r="C343" s="134"/>
      <c r="D343" s="134"/>
      <c r="E343" s="134"/>
      <c r="F343" s="134"/>
      <c r="G343" s="134"/>
      <c r="H343" s="134"/>
      <c r="I343" s="134"/>
      <c r="J343" s="134"/>
      <c r="K343" s="135"/>
      <c r="L343" s="134"/>
      <c r="M343" s="134"/>
      <c r="N343" s="135"/>
      <c r="O343" s="134"/>
      <c r="P343" s="134"/>
      <c r="Q343" s="134"/>
      <c r="R343" s="135"/>
      <c r="S343" s="134"/>
      <c r="T343" s="134"/>
      <c r="U343" s="213"/>
    </row>
    <row r="344" spans="2:21" ht="20.100000000000001" hidden="1" customHeight="1">
      <c r="B344" s="134"/>
      <c r="C344" s="134"/>
      <c r="D344" s="134"/>
      <c r="E344" s="134"/>
      <c r="F344" s="134"/>
      <c r="G344" s="134"/>
      <c r="H344" s="134"/>
      <c r="I344" s="134"/>
      <c r="J344" s="134"/>
      <c r="K344" s="135"/>
      <c r="L344" s="134"/>
      <c r="M344" s="134"/>
      <c r="N344" s="135"/>
      <c r="O344" s="134"/>
      <c r="P344" s="134"/>
      <c r="Q344" s="134"/>
      <c r="R344" s="135"/>
      <c r="S344" s="134"/>
      <c r="T344" s="134"/>
      <c r="U344" s="213"/>
    </row>
    <row r="345" spans="2:21" ht="20.100000000000001" hidden="1" customHeight="1">
      <c r="B345" s="134"/>
      <c r="C345" s="134"/>
      <c r="D345" s="134"/>
      <c r="E345" s="134"/>
      <c r="F345" s="134"/>
      <c r="G345" s="134"/>
      <c r="H345" s="134"/>
      <c r="I345" s="134"/>
      <c r="J345" s="134"/>
      <c r="K345" s="135"/>
      <c r="L345" s="134"/>
      <c r="M345" s="134"/>
      <c r="N345" s="135"/>
      <c r="O345" s="134"/>
      <c r="P345" s="134"/>
      <c r="Q345" s="134"/>
      <c r="R345" s="135"/>
      <c r="S345" s="134"/>
      <c r="T345" s="134"/>
      <c r="U345" s="213"/>
    </row>
    <row r="346" spans="2:21" ht="20.100000000000001" hidden="1" customHeight="1">
      <c r="B346" s="134"/>
      <c r="C346" s="134"/>
      <c r="D346" s="134"/>
      <c r="E346" s="134"/>
      <c r="F346" s="134"/>
      <c r="G346" s="134"/>
      <c r="H346" s="134"/>
      <c r="I346" s="134"/>
      <c r="J346" s="134"/>
      <c r="K346" s="135"/>
      <c r="L346" s="134"/>
      <c r="M346" s="134"/>
      <c r="N346" s="135"/>
      <c r="O346" s="134"/>
      <c r="P346" s="134"/>
      <c r="Q346" s="134"/>
      <c r="R346" s="135"/>
      <c r="S346" s="134"/>
      <c r="T346" s="134"/>
      <c r="U346" s="213"/>
    </row>
    <row r="347" spans="2:21" ht="20.100000000000001" hidden="1" customHeight="1">
      <c r="B347" s="134"/>
      <c r="C347" s="134"/>
      <c r="D347" s="134"/>
      <c r="E347" s="134"/>
      <c r="F347" s="134"/>
      <c r="G347" s="134"/>
      <c r="H347" s="134"/>
      <c r="I347" s="134"/>
      <c r="J347" s="134"/>
      <c r="K347" s="135"/>
      <c r="L347" s="134"/>
      <c r="M347" s="134"/>
      <c r="N347" s="135"/>
      <c r="O347" s="134"/>
      <c r="P347" s="134"/>
      <c r="Q347" s="134"/>
      <c r="R347" s="135"/>
      <c r="S347" s="134"/>
      <c r="T347" s="134"/>
      <c r="U347" s="213"/>
    </row>
    <row r="348" spans="2:21" ht="20.100000000000001" hidden="1" customHeight="1">
      <c r="B348" s="134"/>
      <c r="C348" s="134"/>
      <c r="D348" s="134"/>
      <c r="E348" s="134"/>
      <c r="F348" s="134"/>
      <c r="G348" s="134"/>
      <c r="H348" s="134"/>
      <c r="I348" s="134"/>
      <c r="J348" s="134"/>
      <c r="K348" s="135"/>
      <c r="L348" s="134"/>
      <c r="M348" s="134"/>
      <c r="N348" s="135"/>
      <c r="O348" s="134"/>
      <c r="P348" s="134"/>
      <c r="Q348" s="134"/>
      <c r="R348" s="135"/>
      <c r="S348" s="134"/>
      <c r="T348" s="134"/>
      <c r="U348" s="213"/>
    </row>
    <row r="349" spans="2:21" ht="20.100000000000001" hidden="1" customHeight="1">
      <c r="B349" s="134"/>
      <c r="C349" s="134"/>
      <c r="D349" s="134"/>
      <c r="E349" s="134"/>
      <c r="F349" s="134"/>
      <c r="G349" s="134"/>
      <c r="H349" s="134"/>
      <c r="I349" s="134"/>
      <c r="J349" s="134"/>
      <c r="K349" s="135"/>
      <c r="L349" s="134"/>
      <c r="M349" s="134"/>
      <c r="N349" s="135"/>
      <c r="O349" s="134"/>
      <c r="P349" s="134"/>
      <c r="Q349" s="134"/>
      <c r="R349" s="135"/>
      <c r="S349" s="134"/>
      <c r="T349" s="134"/>
      <c r="U349" s="213"/>
    </row>
    <row r="350" spans="2:21" ht="20.100000000000001" hidden="1" customHeight="1">
      <c r="B350" s="134"/>
      <c r="C350" s="134"/>
      <c r="D350" s="134"/>
      <c r="E350" s="134"/>
      <c r="F350" s="134"/>
      <c r="G350" s="134"/>
      <c r="H350" s="134"/>
      <c r="I350" s="134"/>
      <c r="J350" s="134"/>
      <c r="K350" s="135"/>
      <c r="L350" s="134"/>
      <c r="M350" s="134"/>
      <c r="N350" s="135"/>
      <c r="O350" s="134"/>
      <c r="P350" s="134"/>
      <c r="Q350" s="134"/>
      <c r="R350" s="135"/>
      <c r="S350" s="134"/>
      <c r="T350" s="134"/>
      <c r="U350" s="213"/>
    </row>
    <row r="351" spans="2:21" ht="20.100000000000001" hidden="1" customHeight="1">
      <c r="B351" s="134"/>
      <c r="C351" s="134"/>
      <c r="D351" s="134"/>
      <c r="E351" s="134"/>
      <c r="F351" s="134"/>
      <c r="G351" s="134"/>
      <c r="H351" s="134"/>
      <c r="I351" s="134"/>
      <c r="J351" s="134"/>
      <c r="K351" s="135"/>
      <c r="L351" s="134"/>
      <c r="M351" s="134"/>
      <c r="N351" s="135"/>
      <c r="O351" s="134"/>
      <c r="P351" s="134"/>
      <c r="Q351" s="134"/>
      <c r="R351" s="135"/>
      <c r="S351" s="134"/>
      <c r="T351" s="134"/>
      <c r="U351" s="213"/>
    </row>
    <row r="352" spans="2:21" ht="20.100000000000001" hidden="1" customHeight="1">
      <c r="B352" s="134"/>
      <c r="C352" s="134"/>
      <c r="D352" s="134"/>
      <c r="E352" s="134"/>
      <c r="F352" s="134"/>
      <c r="G352" s="134"/>
      <c r="H352" s="134"/>
      <c r="I352" s="134"/>
      <c r="J352" s="134"/>
      <c r="K352" s="135"/>
      <c r="L352" s="134"/>
      <c r="M352" s="134"/>
      <c r="N352" s="135"/>
      <c r="O352" s="134"/>
      <c r="P352" s="134"/>
      <c r="Q352" s="134"/>
      <c r="R352" s="135"/>
      <c r="S352" s="134"/>
      <c r="T352" s="134"/>
      <c r="U352" s="213"/>
    </row>
    <row r="353" spans="2:21" ht="20.100000000000001" hidden="1" customHeight="1">
      <c r="B353" s="134"/>
      <c r="C353" s="134"/>
      <c r="D353" s="134"/>
      <c r="E353" s="134"/>
      <c r="F353" s="134"/>
      <c r="G353" s="134"/>
      <c r="H353" s="134"/>
      <c r="I353" s="134"/>
      <c r="J353" s="134"/>
      <c r="K353" s="135"/>
      <c r="L353" s="134"/>
      <c r="M353" s="134"/>
      <c r="N353" s="135"/>
      <c r="O353" s="134"/>
      <c r="P353" s="134"/>
      <c r="Q353" s="134"/>
      <c r="R353" s="135"/>
      <c r="S353" s="134"/>
      <c r="T353" s="134"/>
      <c r="U353" s="213"/>
    </row>
    <row r="354" spans="2:21" ht="20.100000000000001" hidden="1" customHeight="1">
      <c r="B354" s="134"/>
      <c r="C354" s="134"/>
      <c r="D354" s="134"/>
      <c r="E354" s="134"/>
      <c r="F354" s="134"/>
      <c r="G354" s="134"/>
      <c r="H354" s="134"/>
      <c r="I354" s="134"/>
      <c r="J354" s="134"/>
      <c r="K354" s="135"/>
      <c r="L354" s="134"/>
      <c r="M354" s="134"/>
      <c r="N354" s="135"/>
      <c r="O354" s="134"/>
      <c r="P354" s="134"/>
      <c r="Q354" s="134"/>
      <c r="R354" s="135"/>
      <c r="S354" s="134"/>
      <c r="T354" s="134"/>
      <c r="U354" s="213"/>
    </row>
    <row r="355" spans="2:21" ht="20.100000000000001" hidden="1" customHeight="1">
      <c r="B355" s="134"/>
      <c r="C355" s="134"/>
      <c r="D355" s="134"/>
      <c r="E355" s="134"/>
      <c r="F355" s="134"/>
      <c r="G355" s="134"/>
      <c r="H355" s="134"/>
      <c r="I355" s="134"/>
      <c r="J355" s="134"/>
      <c r="K355" s="135"/>
      <c r="L355" s="134"/>
      <c r="M355" s="134"/>
      <c r="N355" s="135"/>
      <c r="O355" s="134"/>
      <c r="P355" s="134"/>
      <c r="Q355" s="134"/>
      <c r="R355" s="135"/>
      <c r="S355" s="134"/>
      <c r="T355" s="134"/>
      <c r="U355" s="213"/>
    </row>
    <row r="356" spans="2:21" ht="20.100000000000001" hidden="1" customHeight="1">
      <c r="B356" s="134"/>
      <c r="C356" s="134"/>
      <c r="D356" s="134"/>
      <c r="E356" s="134"/>
      <c r="F356" s="134"/>
      <c r="G356" s="134"/>
      <c r="H356" s="134"/>
      <c r="I356" s="134"/>
      <c r="J356" s="134"/>
      <c r="K356" s="135"/>
      <c r="L356" s="134"/>
      <c r="M356" s="134"/>
      <c r="N356" s="135"/>
      <c r="O356" s="134"/>
      <c r="P356" s="134"/>
      <c r="Q356" s="134"/>
      <c r="R356" s="135"/>
      <c r="S356" s="134"/>
      <c r="T356" s="134"/>
      <c r="U356" s="213"/>
    </row>
    <row r="357" spans="2:21" ht="20.100000000000001" hidden="1" customHeight="1">
      <c r="B357" s="134"/>
      <c r="C357" s="134"/>
      <c r="D357" s="134"/>
      <c r="E357" s="134"/>
      <c r="F357" s="134"/>
      <c r="G357" s="134"/>
      <c r="H357" s="134"/>
      <c r="I357" s="134"/>
      <c r="J357" s="134"/>
      <c r="K357" s="135"/>
      <c r="L357" s="134"/>
      <c r="M357" s="134"/>
      <c r="N357" s="135"/>
      <c r="O357" s="134"/>
      <c r="P357" s="134"/>
      <c r="Q357" s="134"/>
      <c r="R357" s="135"/>
      <c r="S357" s="134"/>
      <c r="T357" s="134"/>
      <c r="U357" s="213"/>
    </row>
    <row r="358" spans="2:21" ht="20.100000000000001" hidden="1" customHeight="1">
      <c r="B358" s="134"/>
      <c r="C358" s="134"/>
      <c r="D358" s="134"/>
      <c r="E358" s="134"/>
      <c r="F358" s="134"/>
      <c r="G358" s="134"/>
      <c r="H358" s="134"/>
      <c r="I358" s="134"/>
      <c r="J358" s="134"/>
      <c r="K358" s="135"/>
      <c r="L358" s="134"/>
      <c r="M358" s="134"/>
      <c r="N358" s="135"/>
      <c r="O358" s="134"/>
      <c r="P358" s="134"/>
      <c r="Q358" s="134"/>
      <c r="R358" s="135"/>
      <c r="S358" s="134"/>
      <c r="T358" s="134"/>
      <c r="U358" s="213"/>
    </row>
    <row r="359" spans="2:21" ht="20.100000000000001" hidden="1" customHeight="1">
      <c r="B359" s="134"/>
      <c r="C359" s="134"/>
      <c r="D359" s="134"/>
      <c r="E359" s="134"/>
      <c r="F359" s="134"/>
      <c r="G359" s="134"/>
      <c r="H359" s="134"/>
      <c r="I359" s="134"/>
      <c r="J359" s="134"/>
      <c r="K359" s="135"/>
      <c r="L359" s="134"/>
      <c r="M359" s="134"/>
      <c r="N359" s="135"/>
      <c r="O359" s="134"/>
      <c r="P359" s="134"/>
      <c r="Q359" s="134"/>
      <c r="R359" s="135"/>
      <c r="S359" s="134"/>
      <c r="T359" s="134"/>
      <c r="U359" s="213"/>
    </row>
    <row r="360" spans="2:21" ht="20.100000000000001" hidden="1" customHeight="1">
      <c r="B360" s="134"/>
      <c r="C360" s="134"/>
      <c r="D360" s="134"/>
      <c r="E360" s="134"/>
      <c r="F360" s="134"/>
      <c r="G360" s="134"/>
      <c r="H360" s="134"/>
      <c r="I360" s="134"/>
      <c r="J360" s="134"/>
      <c r="K360" s="135"/>
      <c r="L360" s="134"/>
      <c r="M360" s="134"/>
      <c r="N360" s="135"/>
      <c r="O360" s="134"/>
      <c r="P360" s="134"/>
      <c r="Q360" s="134"/>
      <c r="R360" s="135"/>
      <c r="S360" s="134"/>
      <c r="T360" s="134"/>
      <c r="U360" s="213"/>
    </row>
    <row r="361" spans="2:21" ht="20.100000000000001" hidden="1" customHeight="1">
      <c r="B361" s="134"/>
      <c r="C361" s="134"/>
      <c r="D361" s="134"/>
      <c r="E361" s="134"/>
      <c r="F361" s="134"/>
      <c r="G361" s="134"/>
      <c r="H361" s="134"/>
      <c r="I361" s="134"/>
      <c r="J361" s="134"/>
      <c r="K361" s="135"/>
      <c r="L361" s="134"/>
      <c r="M361" s="134"/>
      <c r="N361" s="135"/>
      <c r="O361" s="134"/>
      <c r="P361" s="134"/>
      <c r="Q361" s="134"/>
      <c r="R361" s="135"/>
      <c r="S361" s="134"/>
      <c r="T361" s="134"/>
      <c r="U361" s="213"/>
    </row>
    <row r="362" spans="2:21" ht="20.100000000000001" hidden="1" customHeight="1">
      <c r="B362" s="134"/>
      <c r="C362" s="134"/>
      <c r="D362" s="134"/>
      <c r="E362" s="134"/>
      <c r="F362" s="134"/>
      <c r="G362" s="134"/>
      <c r="H362" s="134"/>
      <c r="I362" s="134"/>
      <c r="J362" s="134"/>
      <c r="K362" s="135"/>
      <c r="L362" s="134"/>
      <c r="M362" s="134"/>
      <c r="N362" s="135"/>
      <c r="O362" s="134"/>
      <c r="P362" s="134"/>
      <c r="Q362" s="134"/>
      <c r="R362" s="135"/>
      <c r="S362" s="134"/>
      <c r="T362" s="134"/>
      <c r="U362" s="213"/>
    </row>
    <row r="363" spans="2:21" ht="20.100000000000001" hidden="1" customHeight="1">
      <c r="B363" s="134"/>
      <c r="C363" s="134"/>
      <c r="D363" s="134"/>
      <c r="E363" s="134"/>
      <c r="F363" s="134"/>
      <c r="G363" s="134"/>
      <c r="H363" s="134"/>
      <c r="I363" s="134"/>
      <c r="J363" s="134"/>
      <c r="K363" s="135"/>
      <c r="L363" s="134"/>
      <c r="M363" s="134"/>
      <c r="N363" s="135"/>
      <c r="O363" s="134"/>
      <c r="P363" s="134"/>
      <c r="Q363" s="134"/>
      <c r="R363" s="135"/>
      <c r="S363" s="134"/>
      <c r="T363" s="134"/>
      <c r="U363" s="213"/>
    </row>
    <row r="364" spans="2:21" ht="20.100000000000001" hidden="1" customHeight="1">
      <c r="B364" s="134"/>
      <c r="C364" s="134"/>
      <c r="D364" s="134"/>
      <c r="E364" s="134"/>
      <c r="F364" s="134"/>
      <c r="G364" s="134"/>
      <c r="H364" s="134"/>
      <c r="I364" s="134"/>
      <c r="J364" s="134"/>
      <c r="K364" s="135"/>
      <c r="L364" s="134"/>
      <c r="M364" s="134"/>
      <c r="N364" s="135"/>
      <c r="O364" s="134"/>
      <c r="P364" s="134"/>
      <c r="Q364" s="134"/>
      <c r="R364" s="135"/>
      <c r="S364" s="134"/>
      <c r="T364" s="134"/>
      <c r="U364" s="213"/>
    </row>
    <row r="365" spans="2:21" ht="20.100000000000001" hidden="1" customHeight="1">
      <c r="B365" s="134"/>
      <c r="C365" s="134"/>
      <c r="D365" s="134"/>
      <c r="E365" s="134"/>
      <c r="F365" s="134"/>
      <c r="G365" s="134"/>
      <c r="H365" s="134"/>
      <c r="I365" s="134"/>
      <c r="J365" s="134"/>
      <c r="K365" s="135"/>
      <c r="L365" s="134"/>
      <c r="M365" s="134"/>
      <c r="N365" s="135"/>
      <c r="O365" s="134"/>
      <c r="P365" s="134"/>
      <c r="Q365" s="134"/>
      <c r="R365" s="135"/>
      <c r="S365" s="134"/>
      <c r="T365" s="134"/>
      <c r="U365" s="213"/>
    </row>
    <row r="366" spans="2:21" ht="20.100000000000001" hidden="1" customHeight="1">
      <c r="B366" s="134"/>
      <c r="C366" s="134"/>
      <c r="D366" s="134"/>
      <c r="E366" s="134"/>
      <c r="F366" s="134"/>
      <c r="G366" s="134"/>
      <c r="H366" s="134"/>
      <c r="I366" s="134"/>
      <c r="J366" s="134"/>
      <c r="K366" s="135"/>
      <c r="L366" s="134"/>
      <c r="M366" s="134"/>
      <c r="N366" s="135"/>
      <c r="O366" s="134"/>
      <c r="P366" s="134"/>
      <c r="Q366" s="134"/>
      <c r="R366" s="135"/>
      <c r="S366" s="134"/>
      <c r="T366" s="134"/>
      <c r="U366" s="213"/>
    </row>
    <row r="367" spans="2:21" ht="20.100000000000001" hidden="1" customHeight="1">
      <c r="B367" s="134"/>
      <c r="C367" s="134"/>
      <c r="D367" s="134"/>
      <c r="E367" s="134"/>
      <c r="F367" s="134"/>
      <c r="G367" s="134"/>
      <c r="H367" s="134"/>
      <c r="I367" s="134"/>
      <c r="J367" s="134"/>
      <c r="K367" s="135"/>
      <c r="L367" s="134"/>
      <c r="M367" s="134"/>
      <c r="N367" s="135"/>
      <c r="O367" s="134"/>
      <c r="P367" s="134"/>
      <c r="Q367" s="134"/>
      <c r="R367" s="135"/>
      <c r="S367" s="134"/>
      <c r="T367" s="134"/>
      <c r="U367" s="213"/>
    </row>
    <row r="368" spans="2:21" ht="20.100000000000001" hidden="1" customHeight="1">
      <c r="B368" s="134"/>
      <c r="C368" s="134"/>
      <c r="D368" s="134"/>
      <c r="E368" s="134"/>
      <c r="F368" s="134"/>
      <c r="G368" s="134"/>
      <c r="H368" s="134"/>
      <c r="I368" s="134"/>
      <c r="J368" s="134"/>
      <c r="K368" s="135"/>
      <c r="L368" s="134"/>
      <c r="M368" s="134"/>
      <c r="N368" s="135"/>
      <c r="O368" s="134"/>
      <c r="P368" s="134"/>
      <c r="Q368" s="134"/>
      <c r="R368" s="135"/>
      <c r="S368" s="134"/>
      <c r="T368" s="134"/>
      <c r="U368" s="213"/>
    </row>
    <row r="369" spans="2:21" ht="20.100000000000001" hidden="1" customHeight="1">
      <c r="B369" s="134"/>
      <c r="C369" s="134"/>
      <c r="D369" s="134"/>
      <c r="E369" s="134"/>
      <c r="F369" s="134"/>
      <c r="G369" s="134"/>
      <c r="H369" s="134"/>
      <c r="I369" s="134"/>
      <c r="J369" s="134"/>
      <c r="K369" s="135"/>
      <c r="L369" s="134"/>
      <c r="M369" s="134"/>
      <c r="N369" s="135"/>
      <c r="O369" s="134"/>
      <c r="P369" s="134"/>
      <c r="Q369" s="134"/>
      <c r="R369" s="135"/>
      <c r="S369" s="134"/>
      <c r="T369" s="134"/>
      <c r="U369" s="213"/>
    </row>
    <row r="370" spans="2:21" ht="20.100000000000001" hidden="1" customHeight="1">
      <c r="B370" s="134"/>
      <c r="C370" s="134"/>
      <c r="D370" s="134"/>
      <c r="E370" s="134"/>
      <c r="F370" s="134"/>
      <c r="G370" s="134"/>
      <c r="H370" s="134"/>
      <c r="I370" s="134"/>
      <c r="J370" s="134"/>
      <c r="K370" s="135"/>
      <c r="L370" s="134"/>
      <c r="M370" s="134"/>
      <c r="N370" s="135"/>
      <c r="O370" s="134"/>
      <c r="P370" s="134"/>
      <c r="Q370" s="134"/>
      <c r="R370" s="135"/>
      <c r="S370" s="134"/>
      <c r="T370" s="134"/>
      <c r="U370" s="213"/>
    </row>
    <row r="371" spans="2:21" ht="20.100000000000001" hidden="1" customHeight="1">
      <c r="B371" s="134"/>
      <c r="C371" s="134"/>
      <c r="D371" s="134"/>
      <c r="E371" s="134"/>
      <c r="F371" s="134"/>
      <c r="G371" s="134"/>
      <c r="H371" s="134"/>
      <c r="I371" s="134"/>
      <c r="J371" s="134"/>
      <c r="K371" s="135"/>
      <c r="L371" s="134"/>
      <c r="M371" s="134"/>
      <c r="N371" s="135"/>
      <c r="O371" s="134"/>
      <c r="P371" s="134"/>
      <c r="Q371" s="134"/>
      <c r="R371" s="135"/>
      <c r="S371" s="134"/>
      <c r="T371" s="134"/>
      <c r="U371" s="213"/>
    </row>
    <row r="372" spans="2:21" ht="20.100000000000001" hidden="1" customHeight="1">
      <c r="B372" s="134"/>
      <c r="C372" s="134"/>
      <c r="D372" s="134"/>
      <c r="E372" s="134"/>
      <c r="F372" s="134"/>
      <c r="G372" s="134"/>
      <c r="H372" s="134"/>
      <c r="I372" s="134"/>
      <c r="J372" s="134"/>
      <c r="K372" s="135"/>
      <c r="L372" s="134"/>
      <c r="M372" s="134"/>
      <c r="N372" s="135"/>
      <c r="O372" s="134"/>
      <c r="P372" s="134"/>
      <c r="Q372" s="134"/>
      <c r="R372" s="135"/>
      <c r="S372" s="134"/>
      <c r="T372" s="134"/>
      <c r="U372" s="213"/>
    </row>
    <row r="373" spans="2:21" ht="20.100000000000001" hidden="1" customHeight="1">
      <c r="B373" s="134"/>
      <c r="C373" s="134"/>
      <c r="D373" s="134"/>
      <c r="E373" s="134"/>
      <c r="F373" s="134"/>
      <c r="G373" s="134"/>
      <c r="H373" s="134"/>
      <c r="I373" s="134"/>
      <c r="J373" s="134"/>
      <c r="K373" s="135"/>
      <c r="L373" s="134"/>
      <c r="M373" s="134"/>
      <c r="N373" s="135"/>
      <c r="O373" s="134"/>
      <c r="P373" s="134"/>
      <c r="Q373" s="134"/>
      <c r="R373" s="135"/>
      <c r="S373" s="134"/>
      <c r="T373" s="134"/>
      <c r="U373" s="213"/>
    </row>
    <row r="374" spans="2:21" ht="20.100000000000001" hidden="1" customHeight="1">
      <c r="B374" s="134"/>
      <c r="C374" s="134"/>
      <c r="D374" s="134"/>
      <c r="E374" s="134"/>
      <c r="F374" s="134"/>
      <c r="G374" s="134"/>
      <c r="H374" s="134"/>
      <c r="I374" s="134"/>
      <c r="J374" s="134"/>
      <c r="K374" s="135"/>
      <c r="L374" s="134"/>
      <c r="M374" s="134"/>
      <c r="N374" s="135"/>
      <c r="O374" s="134"/>
      <c r="P374" s="134"/>
      <c r="Q374" s="134"/>
      <c r="R374" s="135"/>
      <c r="S374" s="134"/>
      <c r="T374" s="134"/>
      <c r="U374" s="213"/>
    </row>
    <row r="375" spans="2:21" ht="20.100000000000001" hidden="1" customHeight="1">
      <c r="B375" s="134"/>
      <c r="C375" s="134"/>
      <c r="D375" s="134"/>
      <c r="E375" s="134"/>
      <c r="F375" s="134"/>
      <c r="G375" s="134"/>
      <c r="H375" s="134"/>
      <c r="I375" s="134"/>
      <c r="J375" s="134"/>
      <c r="K375" s="135"/>
      <c r="L375" s="134"/>
      <c r="M375" s="134"/>
      <c r="N375" s="135"/>
      <c r="O375" s="134"/>
      <c r="P375" s="134"/>
      <c r="Q375" s="134"/>
      <c r="R375" s="135"/>
      <c r="S375" s="134"/>
      <c r="T375" s="134"/>
      <c r="U375" s="213"/>
    </row>
    <row r="376" spans="2:21" ht="20.100000000000001" hidden="1" customHeight="1">
      <c r="B376" s="134"/>
      <c r="C376" s="134"/>
      <c r="D376" s="134"/>
      <c r="E376" s="134"/>
      <c r="F376" s="134"/>
      <c r="G376" s="134"/>
      <c r="H376" s="134"/>
      <c r="I376" s="134"/>
      <c r="J376" s="134"/>
      <c r="K376" s="135"/>
      <c r="L376" s="134"/>
      <c r="M376" s="134"/>
      <c r="N376" s="135"/>
      <c r="O376" s="134"/>
      <c r="P376" s="134"/>
      <c r="Q376" s="134"/>
      <c r="R376" s="135"/>
      <c r="S376" s="134"/>
      <c r="T376" s="134"/>
      <c r="U376" s="213"/>
    </row>
    <row r="377" spans="2:21" ht="20.100000000000001" hidden="1" customHeight="1">
      <c r="B377" s="134"/>
      <c r="C377" s="134"/>
      <c r="D377" s="134"/>
      <c r="E377" s="134"/>
      <c r="F377" s="134"/>
      <c r="G377" s="134"/>
      <c r="H377" s="134"/>
      <c r="I377" s="134"/>
      <c r="J377" s="134"/>
      <c r="K377" s="135"/>
      <c r="L377" s="134"/>
      <c r="M377" s="134"/>
      <c r="N377" s="135"/>
      <c r="O377" s="134"/>
      <c r="P377" s="134"/>
      <c r="Q377" s="134"/>
      <c r="R377" s="135"/>
      <c r="S377" s="134"/>
      <c r="T377" s="134"/>
      <c r="U377" s="213"/>
    </row>
    <row r="378" spans="2:21" ht="20.100000000000001" hidden="1" customHeight="1">
      <c r="B378" s="134"/>
      <c r="C378" s="134"/>
      <c r="D378" s="134"/>
      <c r="E378" s="134"/>
      <c r="F378" s="134"/>
      <c r="G378" s="134"/>
      <c r="H378" s="134"/>
      <c r="I378" s="134"/>
      <c r="J378" s="134"/>
      <c r="K378" s="135"/>
      <c r="L378" s="134"/>
      <c r="M378" s="134"/>
      <c r="N378" s="135"/>
      <c r="O378" s="134"/>
      <c r="P378" s="134"/>
      <c r="Q378" s="134"/>
      <c r="R378" s="135"/>
      <c r="S378" s="134"/>
      <c r="T378" s="134"/>
      <c r="U378" s="213"/>
    </row>
    <row r="379" spans="2:21" ht="20.100000000000001" hidden="1" customHeight="1">
      <c r="B379" s="134"/>
      <c r="C379" s="134"/>
      <c r="D379" s="134"/>
      <c r="E379" s="134"/>
      <c r="F379" s="134"/>
      <c r="G379" s="134"/>
      <c r="H379" s="134"/>
      <c r="I379" s="134"/>
      <c r="J379" s="134"/>
      <c r="K379" s="135"/>
      <c r="L379" s="134"/>
      <c r="M379" s="134"/>
      <c r="N379" s="135"/>
      <c r="O379" s="134"/>
      <c r="P379" s="134"/>
      <c r="Q379" s="134"/>
      <c r="R379" s="135"/>
      <c r="S379" s="134"/>
      <c r="T379" s="134"/>
      <c r="U379" s="213"/>
    </row>
    <row r="380" spans="2:21" ht="20.100000000000001" hidden="1" customHeight="1">
      <c r="B380" s="134"/>
      <c r="C380" s="134"/>
      <c r="D380" s="134"/>
      <c r="E380" s="134"/>
      <c r="F380" s="134"/>
      <c r="G380" s="134"/>
      <c r="H380" s="134"/>
      <c r="I380" s="134"/>
      <c r="J380" s="134"/>
      <c r="K380" s="135"/>
      <c r="L380" s="134"/>
      <c r="M380" s="134"/>
      <c r="N380" s="135"/>
      <c r="O380" s="134"/>
      <c r="P380" s="134"/>
      <c r="Q380" s="134"/>
      <c r="R380" s="135"/>
      <c r="S380" s="134"/>
      <c r="T380" s="134"/>
      <c r="U380" s="213"/>
    </row>
    <row r="381" spans="2:21" ht="20.100000000000001" hidden="1" customHeight="1">
      <c r="B381" s="134"/>
      <c r="C381" s="134"/>
      <c r="D381" s="134"/>
      <c r="E381" s="134"/>
      <c r="F381" s="134"/>
      <c r="G381" s="134"/>
      <c r="H381" s="134"/>
      <c r="I381" s="134"/>
      <c r="J381" s="134"/>
      <c r="K381" s="135"/>
      <c r="L381" s="134"/>
      <c r="M381" s="134"/>
      <c r="N381" s="135"/>
      <c r="O381" s="134"/>
      <c r="P381" s="134"/>
      <c r="Q381" s="134"/>
      <c r="R381" s="135"/>
      <c r="S381" s="134"/>
      <c r="T381" s="134"/>
      <c r="U381" s="213"/>
    </row>
    <row r="382" spans="2:21" ht="20.100000000000001" hidden="1" customHeight="1">
      <c r="B382" s="134"/>
      <c r="C382" s="134"/>
      <c r="D382" s="134"/>
      <c r="E382" s="134"/>
      <c r="F382" s="134"/>
      <c r="G382" s="134"/>
      <c r="H382" s="134"/>
      <c r="I382" s="134"/>
      <c r="J382" s="134"/>
      <c r="K382" s="135"/>
      <c r="L382" s="134"/>
      <c r="M382" s="134"/>
      <c r="N382" s="135"/>
      <c r="O382" s="134"/>
      <c r="P382" s="134"/>
      <c r="Q382" s="134"/>
      <c r="R382" s="135"/>
      <c r="S382" s="134"/>
      <c r="T382" s="134"/>
      <c r="U382" s="213"/>
    </row>
    <row r="383" spans="2:21" ht="20.100000000000001" hidden="1" customHeight="1">
      <c r="B383" s="134"/>
      <c r="C383" s="134"/>
      <c r="D383" s="134"/>
      <c r="E383" s="134"/>
      <c r="F383" s="134"/>
      <c r="G383" s="134"/>
      <c r="H383" s="134"/>
      <c r="I383" s="134"/>
      <c r="J383" s="134"/>
      <c r="K383" s="135"/>
      <c r="L383" s="134"/>
      <c r="M383" s="134"/>
      <c r="N383" s="135"/>
      <c r="O383" s="134"/>
      <c r="P383" s="134"/>
      <c r="Q383" s="134"/>
      <c r="R383" s="135"/>
      <c r="S383" s="134"/>
      <c r="T383" s="134"/>
      <c r="U383" s="213"/>
    </row>
    <row r="384" spans="2:21" ht="20.100000000000001" hidden="1" customHeight="1">
      <c r="B384" s="134"/>
      <c r="C384" s="134"/>
      <c r="D384" s="134"/>
      <c r="E384" s="134"/>
      <c r="F384" s="134"/>
      <c r="G384" s="134"/>
      <c r="H384" s="134"/>
      <c r="I384" s="134"/>
      <c r="J384" s="134"/>
      <c r="K384" s="135"/>
      <c r="L384" s="134"/>
      <c r="M384" s="134"/>
      <c r="N384" s="135"/>
      <c r="O384" s="134"/>
      <c r="P384" s="134"/>
      <c r="Q384" s="134"/>
      <c r="R384" s="135"/>
      <c r="S384" s="134"/>
      <c r="T384" s="134"/>
      <c r="U384" s="213"/>
    </row>
    <row r="385" spans="2:21" ht="20.100000000000001" hidden="1" customHeight="1">
      <c r="B385" s="134"/>
      <c r="C385" s="134"/>
      <c r="D385" s="134"/>
      <c r="E385" s="134"/>
      <c r="F385" s="134"/>
      <c r="G385" s="134"/>
      <c r="H385" s="134"/>
      <c r="I385" s="134"/>
      <c r="J385" s="134"/>
      <c r="K385" s="135"/>
      <c r="L385" s="134"/>
      <c r="M385" s="134"/>
      <c r="N385" s="135"/>
      <c r="O385" s="134"/>
      <c r="P385" s="134"/>
      <c r="Q385" s="134"/>
      <c r="R385" s="135"/>
      <c r="S385" s="134"/>
      <c r="T385" s="134"/>
      <c r="U385" s="213"/>
    </row>
    <row r="386" spans="2:21" ht="20.100000000000001" hidden="1" customHeight="1">
      <c r="B386" s="134"/>
      <c r="C386" s="134"/>
      <c r="D386" s="134"/>
      <c r="E386" s="134"/>
      <c r="F386" s="134"/>
      <c r="G386" s="134"/>
      <c r="H386" s="134"/>
      <c r="I386" s="134"/>
      <c r="J386" s="134"/>
      <c r="K386" s="135"/>
      <c r="L386" s="134"/>
      <c r="M386" s="134"/>
      <c r="N386" s="135"/>
      <c r="O386" s="134"/>
      <c r="P386" s="134"/>
      <c r="Q386" s="134"/>
      <c r="R386" s="135"/>
      <c r="S386" s="134"/>
      <c r="T386" s="134"/>
      <c r="U386" s="213"/>
    </row>
    <row r="387" spans="2:21" ht="20.100000000000001" hidden="1" customHeight="1">
      <c r="B387" s="134"/>
      <c r="C387" s="134"/>
      <c r="D387" s="134"/>
      <c r="E387" s="134"/>
      <c r="F387" s="134"/>
      <c r="G387" s="134"/>
      <c r="H387" s="134"/>
      <c r="I387" s="134"/>
      <c r="J387" s="134"/>
      <c r="K387" s="135"/>
      <c r="L387" s="134"/>
      <c r="M387" s="134"/>
      <c r="N387" s="135"/>
      <c r="O387" s="134"/>
      <c r="P387" s="134"/>
      <c r="Q387" s="134"/>
      <c r="R387" s="135"/>
      <c r="S387" s="134"/>
      <c r="T387" s="134"/>
      <c r="U387" s="213"/>
    </row>
    <row r="388" spans="2:21" ht="20.100000000000001" hidden="1" customHeight="1">
      <c r="B388" s="134"/>
      <c r="C388" s="134"/>
      <c r="D388" s="134"/>
      <c r="E388" s="134"/>
      <c r="F388" s="134"/>
      <c r="G388" s="134"/>
      <c r="H388" s="134"/>
      <c r="I388" s="134"/>
      <c r="J388" s="134"/>
      <c r="K388" s="135"/>
      <c r="L388" s="134"/>
      <c r="M388" s="134"/>
      <c r="N388" s="135"/>
      <c r="O388" s="134"/>
      <c r="P388" s="134"/>
      <c r="Q388" s="134"/>
      <c r="R388" s="135"/>
      <c r="S388" s="134"/>
      <c r="T388" s="134"/>
      <c r="U388" s="213"/>
    </row>
    <row r="389" spans="2:21" ht="20.100000000000001" hidden="1" customHeight="1">
      <c r="B389" s="134"/>
      <c r="C389" s="134"/>
      <c r="D389" s="134"/>
      <c r="E389" s="134"/>
      <c r="F389" s="134"/>
      <c r="G389" s="134"/>
      <c r="H389" s="134"/>
      <c r="I389" s="134"/>
      <c r="J389" s="134"/>
      <c r="K389" s="135"/>
      <c r="L389" s="134"/>
      <c r="M389" s="134"/>
      <c r="N389" s="135"/>
      <c r="O389" s="134"/>
      <c r="P389" s="134"/>
      <c r="Q389" s="134"/>
      <c r="R389" s="135"/>
      <c r="S389" s="134"/>
      <c r="T389" s="134"/>
      <c r="U389" s="213"/>
    </row>
    <row r="390" spans="2:21" ht="20.100000000000001" hidden="1" customHeight="1">
      <c r="B390" s="134"/>
      <c r="C390" s="134"/>
      <c r="D390" s="134"/>
      <c r="E390" s="134"/>
      <c r="F390" s="134"/>
      <c r="G390" s="134"/>
      <c r="H390" s="134"/>
      <c r="I390" s="134"/>
      <c r="J390" s="134"/>
      <c r="K390" s="135"/>
      <c r="L390" s="134"/>
      <c r="M390" s="134"/>
      <c r="N390" s="135"/>
      <c r="O390" s="134"/>
      <c r="P390" s="134"/>
      <c r="Q390" s="134"/>
      <c r="R390" s="135"/>
      <c r="S390" s="134"/>
      <c r="T390" s="134"/>
      <c r="U390" s="213"/>
    </row>
    <row r="391" spans="2:21" ht="20.100000000000001" hidden="1" customHeight="1">
      <c r="B391" s="134"/>
      <c r="C391" s="134"/>
      <c r="D391" s="134"/>
      <c r="E391" s="134"/>
      <c r="F391" s="134"/>
      <c r="G391" s="134"/>
      <c r="H391" s="134"/>
      <c r="I391" s="134"/>
      <c r="J391" s="134"/>
      <c r="K391" s="135"/>
      <c r="L391" s="134"/>
      <c r="M391" s="134"/>
      <c r="N391" s="135"/>
      <c r="O391" s="134"/>
      <c r="P391" s="134"/>
      <c r="Q391" s="134"/>
      <c r="R391" s="135"/>
      <c r="S391" s="134"/>
      <c r="T391" s="134"/>
      <c r="U391" s="213"/>
    </row>
    <row r="392" spans="2:21" ht="20.100000000000001" hidden="1" customHeight="1">
      <c r="B392" s="134"/>
      <c r="C392" s="134"/>
      <c r="D392" s="134"/>
      <c r="E392" s="134"/>
      <c r="F392" s="134"/>
      <c r="G392" s="134"/>
      <c r="H392" s="134"/>
      <c r="I392" s="134"/>
      <c r="J392" s="134"/>
      <c r="K392" s="135"/>
      <c r="L392" s="134"/>
      <c r="M392" s="134"/>
      <c r="N392" s="135"/>
      <c r="O392" s="134"/>
      <c r="P392" s="134"/>
      <c r="Q392" s="134"/>
      <c r="R392" s="135"/>
      <c r="S392" s="134"/>
      <c r="T392" s="134"/>
      <c r="U392" s="213"/>
    </row>
    <row r="393" spans="2:21" ht="20.100000000000001" hidden="1" customHeight="1">
      <c r="B393" s="134"/>
      <c r="C393" s="134"/>
      <c r="D393" s="134"/>
      <c r="E393" s="134"/>
      <c r="F393" s="134"/>
      <c r="G393" s="134"/>
      <c r="H393" s="134"/>
      <c r="I393" s="134"/>
      <c r="J393" s="134"/>
      <c r="K393" s="135"/>
      <c r="L393" s="134"/>
      <c r="M393" s="134"/>
      <c r="N393" s="135"/>
      <c r="O393" s="134"/>
      <c r="P393" s="134"/>
      <c r="Q393" s="134"/>
      <c r="R393" s="135"/>
      <c r="S393" s="134"/>
      <c r="T393" s="134"/>
      <c r="U393" s="213"/>
    </row>
    <row r="394" spans="2:21" ht="20.100000000000001" hidden="1" customHeight="1">
      <c r="B394" s="134"/>
      <c r="C394" s="134"/>
      <c r="D394" s="134"/>
      <c r="E394" s="134"/>
      <c r="F394" s="134"/>
      <c r="G394" s="134"/>
      <c r="H394" s="134"/>
      <c r="I394" s="134"/>
      <c r="J394" s="134"/>
      <c r="K394" s="135"/>
      <c r="L394" s="134"/>
      <c r="M394" s="134"/>
      <c r="N394" s="135"/>
      <c r="O394" s="134"/>
      <c r="P394" s="134"/>
      <c r="Q394" s="134"/>
      <c r="R394" s="135"/>
      <c r="S394" s="134"/>
      <c r="T394" s="134"/>
      <c r="U394" s="213"/>
    </row>
    <row r="395" spans="2:21" ht="20.100000000000001" hidden="1" customHeight="1">
      <c r="B395" s="134"/>
      <c r="C395" s="134"/>
      <c r="D395" s="134"/>
      <c r="E395" s="134"/>
      <c r="F395" s="134"/>
      <c r="G395" s="134"/>
      <c r="H395" s="134"/>
      <c r="I395" s="134"/>
      <c r="J395" s="134"/>
      <c r="K395" s="135"/>
      <c r="L395" s="134"/>
      <c r="M395" s="134"/>
      <c r="N395" s="135"/>
      <c r="O395" s="134"/>
      <c r="P395" s="134"/>
      <c r="Q395" s="134"/>
      <c r="R395" s="135"/>
      <c r="S395" s="134"/>
      <c r="T395" s="134"/>
      <c r="U395" s="213"/>
    </row>
    <row r="396" spans="2:21" ht="20.100000000000001" hidden="1" customHeight="1">
      <c r="B396" s="134"/>
      <c r="C396" s="134"/>
      <c r="D396" s="134"/>
      <c r="E396" s="134"/>
      <c r="F396" s="134"/>
      <c r="G396" s="134"/>
      <c r="H396" s="134"/>
      <c r="I396" s="134"/>
      <c r="J396" s="134"/>
      <c r="K396" s="135"/>
      <c r="L396" s="134"/>
      <c r="M396" s="134"/>
      <c r="N396" s="135"/>
      <c r="O396" s="134"/>
      <c r="P396" s="134"/>
      <c r="Q396" s="134"/>
      <c r="R396" s="135"/>
      <c r="S396" s="134"/>
      <c r="T396" s="134"/>
      <c r="U396" s="213"/>
    </row>
    <row r="397" spans="2:21" ht="20.100000000000001" hidden="1" customHeight="1">
      <c r="B397" s="134"/>
      <c r="C397" s="134"/>
      <c r="D397" s="134"/>
      <c r="E397" s="134"/>
      <c r="F397" s="134"/>
      <c r="G397" s="134"/>
      <c r="H397" s="134"/>
      <c r="I397" s="134"/>
      <c r="J397" s="134"/>
      <c r="K397" s="135"/>
      <c r="L397" s="134"/>
      <c r="M397" s="134"/>
      <c r="N397" s="135"/>
      <c r="O397" s="134"/>
      <c r="P397" s="134"/>
      <c r="Q397" s="134"/>
      <c r="R397" s="135"/>
      <c r="S397" s="134"/>
      <c r="T397" s="134"/>
      <c r="U397" s="213"/>
    </row>
    <row r="398" spans="2:21" ht="20.100000000000001" hidden="1" customHeight="1">
      <c r="B398" s="134"/>
      <c r="C398" s="134"/>
      <c r="D398" s="134"/>
      <c r="E398" s="134"/>
      <c r="F398" s="134"/>
      <c r="G398" s="134"/>
      <c r="H398" s="134"/>
      <c r="I398" s="134"/>
      <c r="J398" s="134"/>
      <c r="K398" s="135"/>
      <c r="L398" s="134"/>
      <c r="M398" s="134"/>
      <c r="N398" s="135"/>
      <c r="O398" s="134"/>
      <c r="P398" s="134"/>
      <c r="Q398" s="134"/>
      <c r="R398" s="135"/>
      <c r="S398" s="134"/>
      <c r="T398" s="134"/>
      <c r="U398" s="213"/>
    </row>
    <row r="399" spans="2:21" ht="20.100000000000001" hidden="1" customHeight="1">
      <c r="B399" s="134"/>
      <c r="C399" s="134"/>
      <c r="D399" s="134"/>
      <c r="E399" s="134"/>
      <c r="F399" s="134"/>
      <c r="G399" s="134"/>
      <c r="H399" s="134"/>
      <c r="I399" s="134"/>
      <c r="J399" s="134"/>
      <c r="K399" s="135"/>
      <c r="L399" s="134"/>
      <c r="M399" s="134"/>
      <c r="N399" s="135"/>
      <c r="O399" s="134"/>
      <c r="P399" s="134"/>
      <c r="Q399" s="134"/>
      <c r="R399" s="135"/>
      <c r="S399" s="134"/>
      <c r="T399" s="134"/>
      <c r="U399" s="213"/>
    </row>
    <row r="400" spans="2:21" ht="20.100000000000001" hidden="1" customHeight="1">
      <c r="B400" s="134"/>
      <c r="C400" s="134"/>
      <c r="D400" s="134"/>
      <c r="E400" s="134"/>
      <c r="F400" s="134"/>
      <c r="G400" s="134"/>
      <c r="H400" s="134"/>
      <c r="I400" s="134"/>
      <c r="J400" s="134"/>
      <c r="K400" s="135"/>
      <c r="L400" s="134"/>
      <c r="M400" s="134"/>
      <c r="N400" s="135"/>
      <c r="O400" s="134"/>
      <c r="P400" s="134"/>
      <c r="Q400" s="134"/>
      <c r="R400" s="135"/>
      <c r="S400" s="134"/>
      <c r="T400" s="134"/>
      <c r="U400" s="213"/>
    </row>
    <row r="401" spans="2:21" ht="20.100000000000001" hidden="1" customHeight="1">
      <c r="B401" s="134"/>
      <c r="C401" s="134"/>
      <c r="D401" s="134"/>
      <c r="E401" s="134"/>
      <c r="F401" s="134"/>
      <c r="G401" s="134"/>
      <c r="H401" s="134"/>
      <c r="I401" s="134"/>
      <c r="J401" s="134"/>
      <c r="K401" s="135"/>
      <c r="L401" s="134"/>
      <c r="M401" s="134"/>
      <c r="N401" s="135"/>
      <c r="O401" s="134"/>
      <c r="P401" s="134"/>
      <c r="Q401" s="134"/>
      <c r="R401" s="135"/>
      <c r="S401" s="134"/>
      <c r="T401" s="134"/>
      <c r="U401" s="213"/>
    </row>
    <row r="402" spans="2:21" ht="20.100000000000001" hidden="1" customHeight="1">
      <c r="B402" s="134"/>
      <c r="C402" s="134"/>
      <c r="D402" s="134"/>
      <c r="E402" s="134"/>
      <c r="F402" s="134"/>
      <c r="G402" s="134"/>
      <c r="H402" s="134"/>
      <c r="I402" s="134"/>
      <c r="J402" s="134"/>
      <c r="K402" s="135"/>
      <c r="L402" s="134"/>
      <c r="M402" s="134"/>
      <c r="N402" s="135"/>
      <c r="O402" s="134"/>
      <c r="P402" s="134"/>
      <c r="Q402" s="134"/>
      <c r="R402" s="135"/>
      <c r="S402" s="134"/>
      <c r="T402" s="134"/>
      <c r="U402" s="213"/>
    </row>
    <row r="403" spans="2:21" ht="20.100000000000001" hidden="1" customHeight="1">
      <c r="B403" s="134"/>
      <c r="C403" s="134"/>
      <c r="D403" s="134"/>
      <c r="E403" s="134"/>
      <c r="F403" s="134"/>
      <c r="G403" s="134"/>
      <c r="H403" s="134"/>
      <c r="I403" s="134"/>
      <c r="J403" s="134"/>
      <c r="K403" s="135"/>
      <c r="L403" s="134"/>
      <c r="M403" s="134"/>
      <c r="N403" s="135"/>
      <c r="O403" s="134"/>
      <c r="P403" s="134"/>
      <c r="Q403" s="134"/>
      <c r="R403" s="135"/>
      <c r="S403" s="134"/>
      <c r="T403" s="134"/>
      <c r="U403" s="213"/>
    </row>
    <row r="404" spans="2:21" ht="20.100000000000001" hidden="1" customHeight="1">
      <c r="B404" s="134"/>
      <c r="C404" s="134"/>
      <c r="D404" s="134"/>
      <c r="E404" s="134"/>
      <c r="F404" s="134"/>
      <c r="G404" s="134"/>
      <c r="H404" s="134"/>
      <c r="I404" s="134"/>
      <c r="J404" s="134"/>
      <c r="K404" s="135"/>
      <c r="L404" s="134"/>
      <c r="M404" s="134"/>
      <c r="N404" s="135"/>
      <c r="O404" s="134"/>
      <c r="P404" s="134"/>
      <c r="Q404" s="134"/>
      <c r="R404" s="135"/>
      <c r="S404" s="134"/>
      <c r="T404" s="134"/>
      <c r="U404" s="213"/>
    </row>
    <row r="405" spans="2:21" ht="20.100000000000001" hidden="1" customHeight="1">
      <c r="B405" s="134"/>
      <c r="C405" s="134"/>
      <c r="D405" s="134"/>
      <c r="E405" s="134"/>
      <c r="F405" s="134"/>
      <c r="G405" s="134"/>
      <c r="H405" s="134"/>
      <c r="I405" s="134"/>
      <c r="J405" s="134"/>
      <c r="K405" s="135"/>
      <c r="L405" s="134"/>
      <c r="M405" s="134"/>
      <c r="N405" s="135"/>
      <c r="O405" s="134"/>
      <c r="P405" s="134"/>
      <c r="Q405" s="134"/>
      <c r="R405" s="135"/>
      <c r="S405" s="134"/>
      <c r="T405" s="134"/>
      <c r="U405" s="213"/>
    </row>
    <row r="406" spans="2:21" ht="20.100000000000001" hidden="1" customHeight="1">
      <c r="B406" s="134"/>
      <c r="C406" s="134"/>
      <c r="D406" s="134"/>
      <c r="E406" s="134"/>
      <c r="F406" s="134"/>
      <c r="G406" s="134"/>
      <c r="H406" s="134"/>
      <c r="I406" s="134"/>
      <c r="J406" s="134"/>
      <c r="K406" s="135"/>
      <c r="L406" s="134"/>
      <c r="M406" s="134"/>
      <c r="N406" s="135"/>
      <c r="O406" s="134"/>
      <c r="P406" s="134"/>
      <c r="Q406" s="134"/>
      <c r="R406" s="135"/>
      <c r="S406" s="134"/>
      <c r="T406" s="134"/>
      <c r="U406" s="213"/>
    </row>
    <row r="407" spans="2:21" ht="20.100000000000001" hidden="1" customHeight="1">
      <c r="B407" s="134"/>
      <c r="C407" s="134"/>
      <c r="D407" s="134"/>
      <c r="E407" s="134"/>
      <c r="F407" s="134"/>
      <c r="G407" s="134"/>
      <c r="H407" s="134"/>
      <c r="I407" s="134"/>
      <c r="J407" s="134"/>
      <c r="K407" s="135"/>
      <c r="L407" s="134"/>
      <c r="M407" s="134"/>
      <c r="N407" s="135"/>
      <c r="O407" s="134"/>
      <c r="P407" s="134"/>
      <c r="Q407" s="134"/>
      <c r="R407" s="135"/>
      <c r="S407" s="134"/>
      <c r="T407" s="134"/>
      <c r="U407" s="213"/>
    </row>
    <row r="408" spans="2:21" ht="20.100000000000001" hidden="1" customHeight="1">
      <c r="B408" s="134"/>
      <c r="C408" s="134"/>
      <c r="D408" s="134"/>
      <c r="E408" s="134"/>
      <c r="F408" s="134"/>
      <c r="G408" s="134"/>
      <c r="H408" s="134"/>
      <c r="I408" s="134"/>
      <c r="J408" s="134"/>
      <c r="K408" s="135"/>
      <c r="L408" s="134"/>
      <c r="M408" s="134"/>
      <c r="N408" s="135"/>
      <c r="O408" s="134"/>
      <c r="P408" s="134"/>
      <c r="Q408" s="134"/>
      <c r="R408" s="135"/>
      <c r="S408" s="134"/>
      <c r="T408" s="134"/>
      <c r="U408" s="213"/>
    </row>
    <row r="409" spans="2:21" ht="20.100000000000001" hidden="1" customHeight="1">
      <c r="B409" s="134"/>
      <c r="C409" s="134"/>
      <c r="D409" s="134"/>
      <c r="E409" s="134"/>
      <c r="F409" s="134"/>
      <c r="G409" s="134"/>
      <c r="H409" s="134"/>
      <c r="I409" s="134"/>
      <c r="J409" s="134"/>
      <c r="K409" s="135"/>
      <c r="L409" s="134"/>
      <c r="M409" s="134"/>
      <c r="N409" s="135"/>
      <c r="O409" s="134"/>
      <c r="P409" s="134"/>
      <c r="Q409" s="134"/>
      <c r="R409" s="135"/>
      <c r="S409" s="134"/>
      <c r="T409" s="134"/>
      <c r="U409" s="213"/>
    </row>
    <row r="410" spans="2:21" ht="20.100000000000001" hidden="1" customHeight="1">
      <c r="B410" s="134"/>
      <c r="C410" s="134"/>
      <c r="D410" s="134"/>
      <c r="E410" s="134"/>
      <c r="F410" s="134"/>
      <c r="G410" s="134"/>
      <c r="H410" s="134"/>
      <c r="I410" s="134"/>
      <c r="J410" s="134"/>
      <c r="K410" s="135"/>
      <c r="L410" s="134"/>
      <c r="M410" s="134"/>
      <c r="N410" s="135"/>
      <c r="O410" s="134"/>
      <c r="P410" s="134"/>
      <c r="Q410" s="134"/>
      <c r="R410" s="135"/>
      <c r="S410" s="134"/>
      <c r="T410" s="134"/>
      <c r="U410" s="213"/>
    </row>
    <row r="411" spans="2:21" ht="20.100000000000001" hidden="1" customHeight="1">
      <c r="B411" s="134"/>
      <c r="C411" s="134"/>
      <c r="D411" s="134"/>
      <c r="E411" s="134"/>
      <c r="F411" s="134"/>
      <c r="G411" s="134"/>
      <c r="H411" s="134"/>
      <c r="I411" s="134"/>
      <c r="J411" s="134"/>
      <c r="K411" s="135"/>
      <c r="L411" s="134"/>
      <c r="M411" s="134"/>
      <c r="N411" s="135"/>
      <c r="O411" s="134"/>
      <c r="P411" s="134"/>
      <c r="Q411" s="134"/>
      <c r="R411" s="135"/>
      <c r="S411" s="134"/>
      <c r="T411" s="134"/>
      <c r="U411" s="213"/>
    </row>
    <row r="412" spans="2:21" ht="20.100000000000001" hidden="1" customHeight="1">
      <c r="B412" s="134"/>
      <c r="C412" s="134"/>
      <c r="D412" s="134"/>
      <c r="E412" s="134"/>
      <c r="F412" s="134"/>
      <c r="G412" s="134"/>
      <c r="H412" s="134"/>
      <c r="I412" s="134"/>
      <c r="J412" s="134"/>
      <c r="K412" s="135"/>
      <c r="L412" s="134"/>
      <c r="M412" s="134"/>
      <c r="N412" s="135"/>
      <c r="O412" s="134"/>
      <c r="P412" s="134"/>
      <c r="Q412" s="134"/>
      <c r="R412" s="135"/>
      <c r="S412" s="134"/>
      <c r="T412" s="134"/>
      <c r="U412" s="213"/>
    </row>
    <row r="413" spans="2:21" ht="20.100000000000001" hidden="1" customHeight="1">
      <c r="B413" s="134"/>
      <c r="C413" s="134"/>
      <c r="D413" s="134"/>
      <c r="E413" s="134"/>
      <c r="F413" s="134"/>
      <c r="G413" s="134"/>
      <c r="H413" s="134"/>
      <c r="I413" s="134"/>
      <c r="J413" s="134"/>
      <c r="K413" s="135"/>
      <c r="L413" s="134"/>
      <c r="M413" s="134"/>
      <c r="N413" s="135"/>
      <c r="O413" s="134"/>
      <c r="P413" s="134"/>
      <c r="Q413" s="134"/>
      <c r="R413" s="135"/>
      <c r="S413" s="134"/>
      <c r="T413" s="134"/>
      <c r="U413" s="213"/>
    </row>
    <row r="414" spans="2:21" ht="20.100000000000001" hidden="1" customHeight="1">
      <c r="B414" s="134"/>
      <c r="C414" s="134"/>
      <c r="D414" s="134"/>
      <c r="E414" s="134"/>
      <c r="F414" s="134"/>
      <c r="G414" s="134"/>
      <c r="H414" s="134"/>
      <c r="I414" s="134"/>
      <c r="J414" s="134"/>
      <c r="K414" s="135"/>
      <c r="L414" s="134"/>
      <c r="M414" s="134"/>
      <c r="N414" s="135"/>
      <c r="O414" s="134"/>
      <c r="P414" s="134"/>
      <c r="Q414" s="134"/>
      <c r="R414" s="135"/>
      <c r="S414" s="134"/>
      <c r="T414" s="134"/>
      <c r="U414" s="213"/>
    </row>
    <row r="415" spans="2:21" ht="20.100000000000001" hidden="1" customHeight="1">
      <c r="B415" s="134"/>
      <c r="C415" s="134"/>
      <c r="D415" s="134"/>
      <c r="E415" s="134"/>
      <c r="F415" s="134"/>
      <c r="G415" s="134"/>
      <c r="H415" s="134"/>
      <c r="I415" s="134"/>
      <c r="J415" s="134"/>
      <c r="K415" s="135"/>
      <c r="L415" s="134"/>
      <c r="M415" s="134"/>
      <c r="N415" s="135"/>
      <c r="O415" s="134"/>
      <c r="P415" s="134"/>
      <c r="Q415" s="134"/>
      <c r="R415" s="135"/>
      <c r="S415" s="134"/>
      <c r="T415" s="134"/>
      <c r="U415" s="213"/>
    </row>
    <row r="416" spans="2:21" ht="20.100000000000001" hidden="1" customHeight="1">
      <c r="B416" s="134"/>
      <c r="C416" s="134"/>
      <c r="D416" s="134"/>
      <c r="E416" s="134"/>
      <c r="F416" s="134"/>
      <c r="G416" s="134"/>
      <c r="H416" s="134"/>
      <c r="I416" s="134"/>
      <c r="J416" s="134"/>
      <c r="K416" s="135"/>
      <c r="L416" s="134"/>
      <c r="M416" s="134"/>
      <c r="N416" s="135"/>
      <c r="O416" s="134"/>
      <c r="P416" s="134"/>
      <c r="Q416" s="134"/>
      <c r="R416" s="135"/>
      <c r="S416" s="134"/>
      <c r="T416" s="134"/>
      <c r="U416" s="213"/>
    </row>
    <row r="417" spans="2:21" ht="20.100000000000001" hidden="1" customHeight="1">
      <c r="B417" s="134"/>
      <c r="C417" s="134"/>
      <c r="D417" s="134"/>
      <c r="E417" s="134"/>
      <c r="F417" s="134"/>
      <c r="G417" s="134"/>
      <c r="H417" s="134"/>
      <c r="I417" s="134"/>
      <c r="J417" s="134"/>
      <c r="K417" s="135"/>
      <c r="L417" s="134"/>
      <c r="M417" s="134"/>
      <c r="N417" s="135"/>
      <c r="O417" s="134"/>
      <c r="P417" s="134"/>
      <c r="Q417" s="134"/>
      <c r="R417" s="135"/>
      <c r="S417" s="134"/>
      <c r="T417" s="134"/>
      <c r="U417" s="213"/>
    </row>
    <row r="418" spans="2:21" ht="20.100000000000001" hidden="1" customHeight="1">
      <c r="B418" s="134"/>
      <c r="C418" s="134"/>
      <c r="D418" s="134"/>
      <c r="E418" s="134"/>
      <c r="F418" s="134"/>
      <c r="G418" s="134"/>
      <c r="H418" s="134"/>
      <c r="I418" s="134"/>
      <c r="J418" s="134"/>
      <c r="K418" s="135"/>
      <c r="L418" s="134"/>
      <c r="M418" s="134"/>
      <c r="N418" s="135"/>
      <c r="O418" s="134"/>
      <c r="P418" s="134"/>
      <c r="Q418" s="134"/>
      <c r="R418" s="135"/>
      <c r="S418" s="134"/>
      <c r="T418" s="134"/>
      <c r="U418" s="213"/>
    </row>
    <row r="419" spans="2:21" ht="20.100000000000001" hidden="1" customHeight="1">
      <c r="B419" s="134"/>
      <c r="C419" s="134"/>
      <c r="D419" s="134"/>
      <c r="E419" s="134"/>
      <c r="F419" s="134"/>
      <c r="G419" s="134"/>
      <c r="H419" s="134"/>
      <c r="I419" s="134"/>
      <c r="J419" s="134"/>
      <c r="K419" s="135"/>
      <c r="L419" s="134"/>
      <c r="M419" s="134"/>
      <c r="N419" s="135"/>
      <c r="O419" s="134"/>
      <c r="P419" s="134"/>
      <c r="Q419" s="134"/>
      <c r="R419" s="135"/>
      <c r="S419" s="134"/>
      <c r="T419" s="134"/>
      <c r="U419" s="213"/>
    </row>
    <row r="420" spans="2:21" ht="20.100000000000001" hidden="1" customHeight="1">
      <c r="B420" s="134"/>
      <c r="C420" s="134"/>
      <c r="D420" s="134"/>
      <c r="E420" s="134"/>
      <c r="F420" s="134"/>
      <c r="G420" s="134"/>
      <c r="H420" s="134"/>
      <c r="I420" s="134"/>
      <c r="J420" s="134"/>
      <c r="K420" s="135"/>
      <c r="L420" s="134"/>
      <c r="M420" s="134"/>
      <c r="N420" s="135"/>
      <c r="O420" s="134"/>
      <c r="P420" s="134"/>
      <c r="Q420" s="134"/>
      <c r="R420" s="135"/>
      <c r="S420" s="134"/>
      <c r="T420" s="134"/>
      <c r="U420" s="213"/>
    </row>
    <row r="421" spans="2:21" ht="20.100000000000001" hidden="1" customHeight="1">
      <c r="B421" s="134"/>
      <c r="C421" s="134"/>
      <c r="D421" s="134"/>
      <c r="E421" s="134"/>
      <c r="F421" s="134"/>
      <c r="G421" s="134"/>
      <c r="H421" s="134"/>
      <c r="I421" s="134"/>
      <c r="J421" s="134"/>
      <c r="K421" s="135"/>
      <c r="L421" s="134"/>
      <c r="M421" s="134"/>
      <c r="N421" s="135"/>
      <c r="O421" s="134"/>
      <c r="P421" s="134"/>
      <c r="Q421" s="134"/>
      <c r="R421" s="135"/>
      <c r="S421" s="134"/>
      <c r="T421" s="134"/>
      <c r="U421" s="213"/>
    </row>
    <row r="422" spans="2:21" ht="20.100000000000001" hidden="1" customHeight="1">
      <c r="B422" s="134"/>
      <c r="C422" s="134"/>
      <c r="D422" s="134"/>
      <c r="E422" s="134"/>
      <c r="F422" s="134"/>
      <c r="G422" s="134"/>
      <c r="H422" s="134"/>
      <c r="I422" s="134"/>
      <c r="J422" s="134"/>
      <c r="K422" s="135"/>
      <c r="L422" s="134"/>
      <c r="M422" s="134"/>
      <c r="N422" s="135"/>
      <c r="O422" s="134"/>
      <c r="P422" s="134"/>
      <c r="Q422" s="134"/>
      <c r="R422" s="135"/>
      <c r="S422" s="134"/>
      <c r="T422" s="134"/>
      <c r="U422" s="213"/>
    </row>
    <row r="423" spans="2:21" ht="20.100000000000001" hidden="1" customHeight="1">
      <c r="B423" s="134"/>
      <c r="C423" s="134"/>
      <c r="D423" s="134"/>
      <c r="E423" s="134"/>
      <c r="F423" s="134"/>
      <c r="G423" s="134"/>
      <c r="H423" s="134"/>
      <c r="I423" s="134"/>
      <c r="J423" s="134"/>
      <c r="K423" s="135"/>
      <c r="L423" s="134"/>
      <c r="M423" s="134"/>
      <c r="N423" s="135"/>
      <c r="O423" s="134"/>
      <c r="P423" s="134"/>
      <c r="Q423" s="134"/>
      <c r="R423" s="135"/>
      <c r="S423" s="134"/>
      <c r="T423" s="134"/>
      <c r="U423" s="213"/>
    </row>
    <row r="424" spans="2:21" ht="20.100000000000001" hidden="1" customHeight="1">
      <c r="B424" s="134"/>
      <c r="C424" s="134"/>
      <c r="D424" s="134"/>
      <c r="E424" s="134"/>
      <c r="F424" s="134"/>
      <c r="G424" s="134"/>
      <c r="H424" s="134"/>
      <c r="I424" s="134"/>
      <c r="J424" s="134"/>
      <c r="K424" s="135"/>
      <c r="L424" s="134"/>
      <c r="M424" s="134"/>
      <c r="N424" s="135"/>
      <c r="O424" s="134"/>
      <c r="P424" s="134"/>
      <c r="Q424" s="134"/>
      <c r="R424" s="135"/>
      <c r="S424" s="134"/>
      <c r="T424" s="134"/>
      <c r="U424" s="213"/>
    </row>
    <row r="425" spans="2:21" ht="20.100000000000001" hidden="1" customHeight="1">
      <c r="B425" s="134"/>
      <c r="C425" s="134"/>
      <c r="D425" s="134"/>
      <c r="E425" s="134"/>
      <c r="F425" s="134"/>
      <c r="G425" s="134"/>
      <c r="H425" s="134"/>
      <c r="I425" s="134"/>
      <c r="J425" s="134"/>
      <c r="K425" s="135"/>
      <c r="L425" s="134"/>
      <c r="M425" s="134"/>
      <c r="N425" s="135"/>
      <c r="O425" s="134"/>
      <c r="P425" s="134"/>
      <c r="Q425" s="134"/>
      <c r="R425" s="135"/>
      <c r="S425" s="134"/>
      <c r="T425" s="134"/>
      <c r="U425" s="213"/>
    </row>
    <row r="426" spans="2:21" ht="20.100000000000001" hidden="1" customHeight="1">
      <c r="B426" s="134"/>
      <c r="C426" s="134"/>
      <c r="D426" s="134"/>
      <c r="E426" s="134"/>
      <c r="F426" s="134"/>
      <c r="G426" s="134"/>
      <c r="H426" s="134"/>
      <c r="I426" s="134"/>
      <c r="J426" s="134"/>
      <c r="K426" s="135"/>
      <c r="L426" s="134"/>
      <c r="M426" s="134"/>
      <c r="N426" s="135"/>
      <c r="O426" s="134"/>
      <c r="P426" s="134"/>
      <c r="Q426" s="134"/>
      <c r="R426" s="135"/>
      <c r="S426" s="134"/>
      <c r="T426" s="134"/>
      <c r="U426" s="213"/>
    </row>
    <row r="427" spans="2:21" ht="20.100000000000001" hidden="1" customHeight="1">
      <c r="B427" s="134"/>
      <c r="C427" s="134"/>
      <c r="D427" s="134"/>
      <c r="E427" s="134"/>
      <c r="F427" s="134"/>
      <c r="G427" s="134"/>
      <c r="H427" s="134"/>
      <c r="I427" s="134"/>
      <c r="J427" s="134"/>
      <c r="K427" s="135"/>
      <c r="L427" s="134"/>
      <c r="M427" s="134"/>
      <c r="N427" s="135"/>
      <c r="O427" s="134"/>
      <c r="P427" s="134"/>
      <c r="Q427" s="134"/>
      <c r="R427" s="135"/>
      <c r="S427" s="134"/>
      <c r="T427" s="134"/>
      <c r="U427" s="213"/>
    </row>
    <row r="428" spans="2:21" ht="20.100000000000001" hidden="1" customHeight="1">
      <c r="B428" s="134"/>
      <c r="C428" s="134"/>
      <c r="D428" s="134"/>
      <c r="E428" s="134"/>
      <c r="F428" s="134"/>
      <c r="G428" s="134"/>
      <c r="H428" s="134"/>
      <c r="I428" s="134"/>
      <c r="J428" s="134"/>
      <c r="K428" s="135"/>
      <c r="L428" s="134"/>
      <c r="M428" s="134"/>
      <c r="N428" s="135"/>
      <c r="O428" s="134"/>
      <c r="P428" s="134"/>
      <c r="Q428" s="134"/>
      <c r="R428" s="135"/>
      <c r="S428" s="134"/>
      <c r="T428" s="134"/>
      <c r="U428" s="213"/>
    </row>
    <row r="429" spans="2:21" ht="20.100000000000001" hidden="1" customHeight="1">
      <c r="B429" s="134"/>
      <c r="C429" s="134"/>
      <c r="D429" s="134"/>
      <c r="E429" s="134"/>
      <c r="F429" s="134"/>
      <c r="G429" s="134"/>
      <c r="H429" s="134"/>
      <c r="I429" s="134"/>
      <c r="J429" s="134"/>
      <c r="K429" s="135"/>
      <c r="L429" s="134"/>
      <c r="M429" s="134"/>
      <c r="N429" s="135"/>
      <c r="O429" s="134"/>
      <c r="P429" s="134"/>
      <c r="Q429" s="134"/>
      <c r="R429" s="135"/>
      <c r="S429" s="134"/>
      <c r="T429" s="134"/>
      <c r="U429" s="213"/>
    </row>
    <row r="430" spans="2:21" ht="20.100000000000001" hidden="1" customHeight="1">
      <c r="B430" s="134"/>
      <c r="C430" s="134"/>
      <c r="D430" s="134"/>
      <c r="E430" s="134"/>
      <c r="F430" s="134"/>
      <c r="G430" s="134"/>
      <c r="H430" s="134"/>
      <c r="I430" s="134"/>
      <c r="J430" s="134"/>
      <c r="K430" s="135"/>
      <c r="L430" s="134"/>
      <c r="M430" s="134"/>
      <c r="N430" s="135"/>
      <c r="O430" s="134"/>
      <c r="P430" s="134"/>
      <c r="Q430" s="134"/>
      <c r="R430" s="135"/>
      <c r="S430" s="134"/>
      <c r="T430" s="134"/>
      <c r="U430" s="213"/>
    </row>
    <row r="431" spans="2:21" ht="20.100000000000001" hidden="1" customHeight="1">
      <c r="B431" s="134"/>
      <c r="C431" s="134"/>
      <c r="D431" s="134"/>
      <c r="E431" s="134"/>
      <c r="F431" s="134"/>
      <c r="G431" s="134"/>
      <c r="H431" s="134"/>
      <c r="I431" s="134"/>
      <c r="J431" s="134"/>
      <c r="K431" s="135"/>
      <c r="L431" s="134"/>
      <c r="M431" s="134"/>
      <c r="N431" s="135"/>
      <c r="O431" s="134"/>
      <c r="P431" s="134"/>
      <c r="Q431" s="134"/>
      <c r="R431" s="135"/>
      <c r="S431" s="134"/>
      <c r="T431" s="134"/>
      <c r="U431" s="213"/>
    </row>
    <row r="432" spans="2:21" ht="20.100000000000001" hidden="1" customHeight="1">
      <c r="B432" s="134"/>
      <c r="C432" s="134"/>
      <c r="D432" s="134"/>
      <c r="E432" s="134"/>
      <c r="F432" s="134"/>
      <c r="G432" s="134"/>
      <c r="H432" s="134"/>
      <c r="I432" s="134"/>
      <c r="J432" s="134"/>
      <c r="K432" s="135"/>
      <c r="L432" s="134"/>
      <c r="M432" s="134"/>
      <c r="N432" s="135"/>
      <c r="O432" s="134"/>
      <c r="P432" s="134"/>
      <c r="Q432" s="134"/>
      <c r="R432" s="135"/>
      <c r="S432" s="134"/>
      <c r="T432" s="134"/>
      <c r="U432" s="213"/>
    </row>
    <row r="433" ht="20.100000000000001" hidden="1" customHeight="1"/>
    <row r="434" ht="20.100000000000001" hidden="1" customHeight="1"/>
    <row r="435" ht="20.100000000000001" hidden="1" customHeight="1"/>
    <row r="436" ht="20.100000000000001" hidden="1" customHeight="1"/>
    <row r="437" ht="20.100000000000001" hidden="1" customHeight="1"/>
    <row r="438" ht="20.100000000000001" hidden="1" customHeight="1"/>
    <row r="439" ht="20.100000000000001" hidden="1" customHeight="1"/>
    <row r="440" ht="20.100000000000001" hidden="1" customHeight="1"/>
    <row r="441" ht="20.100000000000001" hidden="1" customHeight="1"/>
    <row r="442" ht="20.100000000000001" hidden="1" customHeight="1"/>
    <row r="443" ht="20.100000000000001" hidden="1" customHeight="1"/>
    <row r="444" ht="20.100000000000001" hidden="1" customHeight="1"/>
    <row r="445" ht="20.100000000000001" hidden="1" customHeight="1"/>
    <row r="446" ht="20.100000000000001" hidden="1" customHeight="1"/>
    <row r="447" ht="20.100000000000001" hidden="1" customHeight="1"/>
    <row r="448" ht="20.100000000000001" hidden="1" customHeight="1"/>
    <row r="449" ht="20.100000000000001" hidden="1" customHeight="1"/>
    <row r="450" ht="12.75" hidden="1"/>
    <row r="451" ht="12.75" hidden="1"/>
    <row r="452" ht="12.75" hidden="1"/>
    <row r="453" ht="12.75" hidden="1"/>
    <row r="454" ht="12.75" hidden="1"/>
    <row r="455" ht="12.75" hidden="1"/>
    <row r="456" ht="12.75" hidden="1"/>
    <row r="457" ht="12.75" hidden="1"/>
    <row r="458" ht="12.75" hidden="1"/>
    <row r="459" ht="12.75" hidden="1"/>
    <row r="460" ht="12.75" hidden="1"/>
    <row r="461" ht="12.75" hidden="1"/>
    <row r="462" ht="12.75" hidden="1"/>
    <row r="463" ht="12.75" hidden="1"/>
    <row r="464" ht="12.75" hidden="1"/>
    <row r="465" ht="12.75" hidden="1"/>
    <row r="466" ht="12.75" hidden="1"/>
    <row r="467" ht="12.75" hidden="1"/>
    <row r="468" ht="12.75" hidden="1"/>
    <row r="469" ht="12.75" hidden="1"/>
    <row r="470" ht="12.75" hidden="1"/>
    <row r="471" ht="12.75" hidden="1"/>
    <row r="472" ht="12.75" hidden="1"/>
    <row r="473" ht="12.75" hidden="1"/>
    <row r="474" ht="12.75" hidden="1"/>
    <row r="475" ht="12.75" hidden="1"/>
    <row r="476" ht="12.75" hidden="1"/>
    <row r="477" ht="12.75" hidden="1"/>
    <row r="478" ht="12.75" hidden="1"/>
    <row r="479" ht="12.75" hidden="1"/>
    <row r="480" ht="12.75" hidden="1"/>
    <row r="481" ht="12.75" hidden="1"/>
    <row r="482" ht="12.75" hidden="1"/>
    <row r="483" ht="12.75" hidden="1"/>
    <row r="484" ht="12.75" hidden="1"/>
    <row r="485" ht="12.75" hidden="1"/>
    <row r="486" ht="12.75" hidden="1"/>
    <row r="487" ht="12.75" hidden="1"/>
    <row r="488" ht="12.75" hidden="1"/>
    <row r="489" ht="12.75" hidden="1"/>
    <row r="490" ht="12.75" hidden="1"/>
    <row r="491" ht="12.75" hidden="1"/>
    <row r="492" ht="12.75" hidden="1"/>
    <row r="493" ht="12.75" hidden="1"/>
    <row r="494" ht="12.75" hidden="1"/>
    <row r="495" ht="12.75" hidden="1"/>
    <row r="496" ht="12.75" hidden="1"/>
    <row r="497" ht="12.75" hidden="1"/>
    <row r="498" ht="12.75" hidden="1"/>
    <row r="499" ht="12.75" hidden="1"/>
    <row r="500" ht="12.75" hidden="1"/>
    <row r="501" ht="12.75" hidden="1"/>
    <row r="502" ht="12.75" hidden="1"/>
    <row r="503" ht="12.75" hidden="1"/>
    <row r="504" ht="12.75" hidden="1"/>
    <row r="505" ht="12.75" hidden="1"/>
    <row r="506" ht="12.75" hidden="1"/>
    <row r="507" ht="12.75" hidden="1"/>
    <row r="508" ht="12.75" hidden="1"/>
    <row r="509" ht="12.75" hidden="1"/>
    <row r="510" ht="12.75" hidden="1"/>
    <row r="511" ht="12.75" hidden="1"/>
    <row r="512" ht="12.75" hidden="1"/>
    <row r="513" ht="12.75" hidden="1"/>
    <row r="514" ht="12.75" hidden="1"/>
    <row r="515" ht="12.75" hidden="1"/>
    <row r="516" ht="12.75" hidden="1"/>
    <row r="517" ht="12.75" hidden="1"/>
    <row r="518" ht="12.75" hidden="1"/>
    <row r="519" ht="12.75" hidden="1"/>
    <row r="520" ht="12.75" hidden="1"/>
    <row r="521" ht="12.75" hidden="1"/>
    <row r="522" ht="12.75" hidden="1"/>
    <row r="523" ht="12.75" hidden="1"/>
    <row r="524" ht="12.75" hidden="1"/>
    <row r="525" ht="12.75" hidden="1"/>
    <row r="526" ht="12.75" hidden="1"/>
    <row r="527" ht="12.75" hidden="1"/>
    <row r="528" ht="12.75" hidden="1"/>
    <row r="529" ht="12.75" hidden="1"/>
    <row r="530" ht="12.75" hidden="1"/>
    <row r="531" ht="12.75" hidden="1"/>
    <row r="532" ht="12.75" hidden="1"/>
    <row r="533" ht="12.75" hidden="1"/>
    <row r="534" ht="12.75" hidden="1"/>
    <row r="535" ht="12.75" hidden="1"/>
    <row r="536" ht="12.75" hidden="1"/>
    <row r="537" ht="12.75" hidden="1"/>
    <row r="538" ht="12.75" hidden="1"/>
    <row r="539" ht="12.75" hidden="1"/>
    <row r="540" ht="12.75" hidden="1"/>
    <row r="541" ht="12.75" hidden="1"/>
    <row r="542" ht="12.75" hidden="1"/>
    <row r="543" ht="12.75" hidden="1"/>
    <row r="544" ht="12.75" hidden="1"/>
    <row r="545" ht="12.75" hidden="1"/>
    <row r="546" ht="12.75" hidden="1"/>
    <row r="547" ht="12.75" hidden="1"/>
    <row r="548" ht="12.75" hidden="1"/>
    <row r="549" ht="12.75" hidden="1"/>
    <row r="550" ht="12.75" hidden="1"/>
    <row r="551" ht="12.75" hidden="1"/>
    <row r="552" ht="12.75" hidden="1"/>
    <row r="553" ht="12.75" hidden="1"/>
    <row r="554" ht="12.75" hidden="1"/>
    <row r="555" ht="12.75" hidden="1"/>
    <row r="556" ht="12.75" hidden="1"/>
    <row r="557" ht="12.75" hidden="1"/>
    <row r="558" ht="12.75" hidden="1"/>
    <row r="559" ht="12.75" hidden="1"/>
    <row r="560" ht="12.75" hidden="1"/>
    <row r="561" ht="12.75" hidden="1"/>
    <row r="562" ht="12.75" hidden="1"/>
    <row r="563" ht="12.75" hidden="1"/>
    <row r="564" ht="12.75" hidden="1"/>
    <row r="565" ht="12.75" hidden="1"/>
    <row r="566" ht="12.75" hidden="1"/>
    <row r="567" ht="12.75" hidden="1"/>
    <row r="568" ht="12.75" hidden="1"/>
    <row r="569" ht="12.75" hidden="1"/>
    <row r="570" ht="12.75" hidden="1"/>
    <row r="571" ht="12.75" hidden="1"/>
    <row r="572" ht="12.75" hidden="1"/>
    <row r="573" ht="12.75" hidden="1"/>
    <row r="574" ht="12.75" hidden="1"/>
    <row r="575" ht="12.75" hidden="1"/>
    <row r="576" ht="12.75" hidden="1"/>
    <row r="577" ht="12.75" hidden="1"/>
    <row r="578" ht="12.75" hidden="1"/>
    <row r="579" ht="12.75" hidden="1"/>
    <row r="580" ht="12.75" hidden="1"/>
    <row r="581" ht="12.75" hidden="1"/>
    <row r="582" ht="12.75" hidden="1"/>
    <row r="583" ht="12.75" hidden="1"/>
    <row r="584" ht="12.75" hidden="1"/>
    <row r="585" ht="12.75" hidden="1"/>
    <row r="586" ht="12.75" hidden="1"/>
    <row r="587" ht="12.75" hidden="1"/>
    <row r="588" ht="12.75" hidden="1"/>
    <row r="589" ht="12.75" hidden="1"/>
    <row r="590" ht="12.75" hidden="1"/>
    <row r="591" ht="12.75" hidden="1"/>
    <row r="592" ht="12.75" hidden="1"/>
    <row r="593" ht="12.75" hidden="1"/>
    <row r="594" ht="12.75" hidden="1"/>
    <row r="595" ht="12.75" hidden="1"/>
    <row r="596" ht="12.75" hidden="1"/>
    <row r="597" ht="12.75" hidden="1"/>
    <row r="598" ht="12.75" hidden="1"/>
    <row r="599" ht="12.75" hidden="1"/>
    <row r="600" ht="12.75" hidden="1"/>
    <row r="601" ht="12.75" hidden="1"/>
    <row r="602" ht="12.75" hidden="1"/>
    <row r="603" ht="12.75" hidden="1"/>
    <row r="604" ht="12.75" hidden="1"/>
    <row r="605" ht="12.75" hidden="1"/>
    <row r="606" ht="12.75" hidden="1"/>
    <row r="607" ht="12.75" hidden="1"/>
    <row r="608" ht="12.75" hidden="1"/>
    <row r="609" ht="12.75" hidden="1"/>
    <row r="610" ht="12.75" hidden="1"/>
    <row r="611" ht="12.75" hidden="1"/>
    <row r="612" ht="12.75" hidden="1"/>
    <row r="613" ht="12.75" hidden="1"/>
    <row r="614" ht="12.75" hidden="1"/>
    <row r="615" ht="12.75" hidden="1"/>
    <row r="616" ht="12.75" hidden="1"/>
    <row r="617" ht="12.75" hidden="1"/>
    <row r="618" ht="12.75" hidden="1"/>
    <row r="619" ht="12.75" hidden="1"/>
    <row r="620" ht="12.75" hidden="1"/>
    <row r="621" ht="12.75" hidden="1"/>
    <row r="622" ht="12.75" hidden="1"/>
    <row r="623" ht="12.75" hidden="1"/>
    <row r="624" ht="12.75" hidden="1"/>
    <row r="625" ht="12.75" hidden="1"/>
    <row r="626" ht="12.75" hidden="1"/>
    <row r="627" ht="12.75" hidden="1"/>
    <row r="628" ht="12.75" hidden="1"/>
    <row r="629" ht="12.75" hidden="1"/>
    <row r="630" ht="12.75" hidden="1"/>
    <row r="631" ht="12.75" hidden="1"/>
    <row r="632" ht="12.75" hidden="1"/>
    <row r="633" ht="12.75" hidden="1"/>
    <row r="634" ht="12.75" hidden="1"/>
    <row r="635" ht="12.75" hidden="1"/>
    <row r="636" ht="12.75" hidden="1"/>
    <row r="637" ht="12.75" hidden="1"/>
    <row r="638" ht="12.75" hidden="1"/>
    <row r="639" ht="12.75" hidden="1"/>
    <row r="640" ht="12.75" hidden="1"/>
    <row r="641" ht="12.75" hidden="1"/>
    <row r="642" ht="12.75" hidden="1"/>
    <row r="643" ht="12.75" hidden="1"/>
    <row r="644" ht="12.75" hidden="1"/>
    <row r="645" ht="12.75" hidden="1"/>
    <row r="646" ht="12.75" hidden="1"/>
    <row r="647" ht="12.75" hidden="1"/>
    <row r="648" ht="12.75" hidden="1"/>
    <row r="649" ht="12.75" hidden="1"/>
    <row r="650" ht="12.75" hidden="1"/>
    <row r="651" ht="12.75" hidden="1"/>
    <row r="652" ht="12.75" hidden="1"/>
    <row r="653" ht="12.75" hidden="1"/>
    <row r="654" ht="12.75" hidden="1"/>
    <row r="655" ht="12.75" hidden="1"/>
    <row r="656" ht="12.75" hidden="1"/>
    <row r="657" ht="12.75" hidden="1"/>
    <row r="658" ht="12.75" hidden="1"/>
    <row r="659" ht="12.75" hidden="1"/>
    <row r="660" ht="12.75" hidden="1"/>
    <row r="661" ht="12.75" hidden="1"/>
    <row r="662" ht="12.75" hidden="1"/>
    <row r="663" ht="12.75" hidden="1"/>
    <row r="664" ht="12.75" hidden="1"/>
    <row r="665" ht="12.75" hidden="1"/>
    <row r="666" ht="12.75" hidden="1"/>
    <row r="667" ht="12.75" hidden="1"/>
    <row r="668" ht="12.75" hidden="1"/>
    <row r="669" ht="12.75" hidden="1"/>
    <row r="670" ht="12.75" hidden="1"/>
    <row r="671" ht="12.75" hidden="1"/>
    <row r="672" ht="12.75" hidden="1"/>
    <row r="673" ht="12.75" hidden="1"/>
    <row r="674" ht="12.75" hidden="1"/>
    <row r="675" ht="12.75" hidden="1"/>
    <row r="676" ht="12.75" hidden="1"/>
    <row r="677" ht="12.75" hidden="1"/>
    <row r="678" ht="12.75" hidden="1"/>
    <row r="679" ht="12.75" hidden="1"/>
    <row r="680" ht="12.75" hidden="1"/>
    <row r="681" ht="12.75" hidden="1"/>
    <row r="682" ht="12.75" hidden="1"/>
    <row r="683" ht="12.75" hidden="1"/>
    <row r="684" ht="12.75" hidden="1"/>
    <row r="685" ht="12.75" hidden="1"/>
    <row r="686" ht="12.75" hidden="1"/>
    <row r="687" ht="12.75" hidden="1"/>
    <row r="688" ht="12.75" hidden="1"/>
    <row r="689" ht="12.75" hidden="1"/>
    <row r="690" ht="12.75" hidden="1"/>
    <row r="691" ht="12.75" hidden="1"/>
    <row r="692" ht="12.75" hidden="1"/>
    <row r="693" ht="12.75" hidden="1"/>
    <row r="694" ht="12.75" hidden="1"/>
    <row r="695" ht="12.75" hidden="1"/>
    <row r="696" ht="12.75" hidden="1"/>
    <row r="697" ht="12.75" hidden="1"/>
    <row r="698" ht="12.75" hidden="1"/>
    <row r="699" ht="12.75" hidden="1"/>
    <row r="700" ht="12.75" hidden="1"/>
    <row r="701" ht="12.75" hidden="1"/>
    <row r="702" ht="12.75" hidden="1"/>
    <row r="703" ht="12.75" hidden="1"/>
    <row r="704" ht="12.75" hidden="1"/>
    <row r="705" ht="12.75" hidden="1"/>
    <row r="706" ht="12.75" hidden="1"/>
    <row r="707" ht="12.75" hidden="1"/>
    <row r="708" ht="12.75" hidden="1"/>
    <row r="709" ht="12.75" hidden="1"/>
    <row r="710" ht="12.75" hidden="1"/>
    <row r="711" ht="12.75" hidden="1"/>
    <row r="712" ht="12.75" hidden="1"/>
    <row r="713" ht="12.75" hidden="1"/>
    <row r="714" ht="12.75" hidden="1"/>
    <row r="715" ht="12.75" hidden="1"/>
    <row r="716" ht="12.75" hidden="1"/>
    <row r="717" ht="12.75" hidden="1"/>
    <row r="718" ht="12.75" hidden="1"/>
    <row r="719" ht="12.75" hidden="1"/>
    <row r="720" ht="12.75" hidden="1"/>
    <row r="721" ht="12.75" hidden="1"/>
    <row r="722" ht="12.75" hidden="1"/>
    <row r="723" ht="12.75" hidden="1"/>
    <row r="724" ht="12.75" hidden="1"/>
    <row r="725" ht="12.75" hidden="1"/>
    <row r="726" ht="12.75" hidden="1"/>
    <row r="727" ht="12.75" hidden="1"/>
    <row r="728" ht="12.75" hidden="1"/>
    <row r="729" ht="12.75" hidden="1"/>
    <row r="730" ht="12.75" hidden="1"/>
    <row r="731" ht="12.75" hidden="1"/>
    <row r="732" ht="12.75" hidden="1"/>
    <row r="733" ht="12.75" hidden="1"/>
    <row r="734" ht="12.75" hidden="1"/>
    <row r="735" ht="12.75" hidden="1"/>
    <row r="736" ht="12.75" hidden="1"/>
    <row r="737" ht="12.75" hidden="1"/>
    <row r="738" ht="12.75" hidden="1"/>
    <row r="739" ht="12.75" hidden="1"/>
    <row r="740" ht="12.75" hidden="1"/>
    <row r="741" ht="12.75" hidden="1"/>
    <row r="742" ht="12.75" hidden="1"/>
    <row r="743" ht="12.75" hidden="1"/>
    <row r="744" ht="12.75" hidden="1"/>
    <row r="745" ht="12.75" hidden="1"/>
    <row r="746" ht="12.75" hidden="1"/>
    <row r="747" ht="12.75" hidden="1"/>
    <row r="748" ht="12.75" hidden="1"/>
    <row r="749" ht="12.75" hidden="1"/>
    <row r="750" ht="12.75" hidden="1"/>
    <row r="751" ht="12.75" hidden="1"/>
    <row r="752" ht="12.75" hidden="1"/>
    <row r="753" ht="12.75" hidden="1"/>
    <row r="754" ht="12.75" hidden="1"/>
    <row r="755" ht="12.75" hidden="1"/>
    <row r="756" ht="12.75" hidden="1"/>
    <row r="757" ht="12.75" hidden="1"/>
    <row r="758" ht="12.75" hidden="1"/>
    <row r="759" ht="12.75" hidden="1"/>
    <row r="760" ht="12.75" hidden="1"/>
    <row r="761" ht="12.75" hidden="1"/>
    <row r="762" ht="12.75" hidden="1"/>
    <row r="763" ht="12.75" hidden="1"/>
    <row r="764" ht="12.75" hidden="1"/>
    <row r="765" ht="12.75" hidden="1"/>
    <row r="766" ht="12.75" hidden="1"/>
    <row r="767" ht="12.75" hidden="1"/>
    <row r="768" ht="12.75" hidden="1"/>
    <row r="769" ht="12.75" hidden="1"/>
    <row r="770" ht="12.75" hidden="1"/>
    <row r="771" ht="12.75" hidden="1"/>
    <row r="772" ht="12.75" hidden="1"/>
    <row r="773" ht="12.75" hidden="1"/>
    <row r="774" ht="12.75" hidden="1"/>
    <row r="775" ht="12.75" hidden="1"/>
    <row r="776" ht="12.75" hidden="1"/>
    <row r="777" ht="12.75" hidden="1"/>
    <row r="778" ht="12.75" hidden="1"/>
    <row r="779" ht="12.75" hidden="1"/>
    <row r="780" ht="12.75" hidden="1"/>
    <row r="781" ht="12.75" hidden="1"/>
    <row r="782" ht="12.75" hidden="1"/>
    <row r="783" ht="12.75" hidden="1"/>
    <row r="784" ht="12.75" hidden="1"/>
    <row r="785" ht="12.75" hidden="1"/>
    <row r="786" ht="12.75" hidden="1"/>
    <row r="787" ht="12.75" hidden="1"/>
    <row r="788" ht="12.75" hidden="1"/>
    <row r="789" ht="12.75" hidden="1"/>
    <row r="790" ht="12.75" hidden="1"/>
    <row r="791" ht="12.75" hidden="1"/>
    <row r="792" ht="12.75" hidden="1"/>
    <row r="793" ht="12.75" hidden="1"/>
    <row r="794" ht="12.75" hidden="1"/>
    <row r="795" ht="12.75" hidden="1"/>
    <row r="796" ht="12.75" hidden="1"/>
    <row r="797" ht="12.75" hidden="1"/>
    <row r="798" ht="12.75" hidden="1"/>
    <row r="799" ht="12.75" hidden="1"/>
    <row r="800" ht="12.75" hidden="1"/>
    <row r="801" ht="12.75" hidden="1"/>
    <row r="802" ht="12.75" hidden="1"/>
    <row r="803" ht="12.75" hidden="1"/>
    <row r="804" ht="12.75" hidden="1"/>
    <row r="805" ht="12.75" hidden="1"/>
    <row r="806" ht="12.75" hidden="1"/>
    <row r="807" ht="12.75" hidden="1"/>
    <row r="808" ht="12.75" hidden="1"/>
    <row r="809" ht="12.75" hidden="1"/>
    <row r="810" ht="12.75" hidden="1"/>
    <row r="811" ht="12.75" hidden="1"/>
    <row r="812" ht="12.75" hidden="1"/>
    <row r="813" ht="12.75" hidden="1"/>
    <row r="814" ht="12.75" hidden="1"/>
    <row r="815" ht="12.75" hidden="1"/>
    <row r="816" ht="12.75" hidden="1"/>
    <row r="817" ht="12.75" hidden="1"/>
    <row r="818" ht="12.75" hidden="1"/>
    <row r="819" ht="12.75" hidden="1"/>
    <row r="820" ht="12.75" hidden="1"/>
    <row r="821" ht="12.75" hidden="1"/>
    <row r="822" ht="12.75" hidden="1"/>
    <row r="823" ht="12.75" hidden="1"/>
    <row r="824" ht="12.75" hidden="1"/>
    <row r="825" ht="12.75" hidden="1"/>
    <row r="826" ht="12.75" hidden="1"/>
    <row r="827" ht="12.75" hidden="1"/>
    <row r="828" ht="12.75" hidden="1"/>
    <row r="829" ht="12.75" hidden="1"/>
    <row r="830" ht="12.75" hidden="1"/>
    <row r="831" ht="12.75" hidden="1"/>
    <row r="832" ht="12.75" hidden="1"/>
    <row r="833" ht="12.75" hidden="1"/>
    <row r="834" ht="12.75" hidden="1"/>
    <row r="835" ht="12.75" hidden="1"/>
    <row r="836" ht="12.75" hidden="1"/>
    <row r="837" ht="12.75" hidden="1"/>
    <row r="838" ht="12.75" hidden="1"/>
    <row r="839" ht="12.75" hidden="1"/>
    <row r="840" ht="12.75" hidden="1"/>
    <row r="841" ht="12.75" hidden="1"/>
    <row r="842" ht="12.75" hidden="1"/>
    <row r="843" ht="12.75" hidden="1"/>
    <row r="844" ht="12.75" hidden="1"/>
    <row r="845" ht="12.75" hidden="1"/>
    <row r="846" ht="12.75" hidden="1"/>
    <row r="847" ht="12.75" hidden="1"/>
    <row r="848" ht="12.75" hidden="1"/>
    <row r="849" ht="12.75" hidden="1"/>
    <row r="850" ht="12.75" hidden="1"/>
    <row r="851" ht="12.75" hidden="1"/>
    <row r="852" ht="12.75" hidden="1"/>
    <row r="853" ht="12.75" hidden="1"/>
    <row r="854" ht="12.75" hidden="1"/>
    <row r="855" ht="12.75" hidden="1"/>
    <row r="856" ht="12.75" hidden="1"/>
    <row r="857" ht="12.75" hidden="1"/>
    <row r="858" ht="12.75" hidden="1"/>
    <row r="859" ht="12.75" hidden="1"/>
    <row r="860" ht="12.75" hidden="1"/>
    <row r="861" ht="12.75" hidden="1"/>
    <row r="862" ht="12.75" hidden="1"/>
    <row r="863" ht="12.75" hidden="1"/>
    <row r="864" ht="12.75" hidden="1"/>
    <row r="865" ht="12.75" hidden="1"/>
    <row r="866" ht="12.75" hidden="1"/>
    <row r="867" ht="12.75" hidden="1"/>
    <row r="868" ht="12.75" hidden="1"/>
    <row r="869" ht="12.75" hidden="1"/>
    <row r="870" ht="12.75" hidden="1"/>
    <row r="871" ht="12.75" hidden="1"/>
    <row r="872" ht="12.75" hidden="1"/>
    <row r="873" ht="12.75" hidden="1"/>
    <row r="874" ht="12.75" hidden="1"/>
    <row r="875" ht="12.75" hidden="1"/>
    <row r="876" ht="12.75" hidden="1"/>
    <row r="877" ht="12.75" hidden="1"/>
    <row r="878" ht="12.75" hidden="1"/>
    <row r="879" ht="12.75" hidden="1"/>
    <row r="880" ht="12.75" hidden="1"/>
    <row r="881" ht="12.75" hidden="1"/>
    <row r="882" ht="12.75" hidden="1"/>
    <row r="883" ht="12.75" hidden="1"/>
    <row r="884" ht="12.75" hidden="1"/>
    <row r="885" ht="12.75" hidden="1"/>
    <row r="886" ht="12.75" hidden="1"/>
    <row r="887" ht="12.75" hidden="1"/>
    <row r="888" ht="12.75" hidden="1"/>
    <row r="889" ht="12.75" hidden="1"/>
    <row r="890" ht="12.75" hidden="1"/>
    <row r="891" ht="12.75" hidden="1"/>
    <row r="892" ht="12.75" hidden="1"/>
    <row r="893" ht="12.75" hidden="1"/>
    <row r="894" ht="12.75" hidden="1"/>
    <row r="895" ht="12.75" hidden="1"/>
    <row r="896" ht="12.75" hidden="1"/>
    <row r="897" ht="12.75" hidden="1"/>
    <row r="898" ht="12.75" hidden="1"/>
    <row r="899" ht="12.75" hidden="1"/>
    <row r="900" ht="12.75" hidden="1"/>
    <row r="901" ht="12.75" hidden="1"/>
    <row r="902" ht="12.75" hidden="1"/>
    <row r="903" ht="12.75" hidden="1"/>
    <row r="904" ht="12.75" hidden="1"/>
    <row r="905" ht="12.75" hidden="1"/>
    <row r="906" ht="12.75" hidden="1"/>
    <row r="907" ht="12.75" hidden="1"/>
    <row r="908" ht="12.75" hidden="1"/>
    <row r="909" ht="12.75" hidden="1"/>
    <row r="910" ht="12.75" hidden="1"/>
    <row r="911" ht="12.75" hidden="1"/>
    <row r="912" ht="12.75" hidden="1"/>
    <row r="913" ht="12.75" hidden="1"/>
    <row r="914" ht="12.75" hidden="1"/>
    <row r="915" ht="12.75" hidden="1"/>
    <row r="916" ht="12.75" hidden="1"/>
    <row r="917" ht="12.75" hidden="1"/>
    <row r="918" ht="12.75" hidden="1"/>
    <row r="919" ht="12.75" hidden="1"/>
    <row r="920" ht="12.75" hidden="1"/>
    <row r="921" ht="12.75" hidden="1"/>
    <row r="922" ht="12.75" hidden="1"/>
    <row r="923" ht="12.75" hidden="1"/>
    <row r="924" ht="12.75" hidden="1"/>
    <row r="925" ht="12.75" hidden="1"/>
    <row r="926" ht="12.75" hidden="1"/>
    <row r="927" ht="12.75" hidden="1"/>
    <row r="928" ht="12.75" hidden="1"/>
    <row r="929" ht="12.75" hidden="1"/>
    <row r="930" ht="12.75" hidden="1"/>
    <row r="931" ht="12.75" hidden="1"/>
    <row r="932" ht="12.75" hidden="1"/>
    <row r="933" ht="12.75" hidden="1"/>
    <row r="934" ht="12.75" hidden="1"/>
    <row r="935" ht="12.75" hidden="1"/>
    <row r="936" ht="12.75" hidden="1"/>
    <row r="937" ht="12.75" hidden="1"/>
    <row r="938" ht="12.75" hidden="1"/>
    <row r="939" ht="12.75" hidden="1"/>
    <row r="940" ht="12.75" hidden="1"/>
    <row r="941" ht="12.75" hidden="1"/>
    <row r="942" ht="12.75" hidden="1"/>
    <row r="943" ht="12.75" hidden="1"/>
    <row r="944" ht="12.75" hidden="1"/>
    <row r="945" ht="12.75" hidden="1"/>
    <row r="946" ht="12.75" hidden="1"/>
    <row r="947" ht="12.75" hidden="1"/>
    <row r="948" ht="12.75" hidden="1"/>
    <row r="949" ht="12.75" hidden="1"/>
    <row r="950" ht="12.75" hidden="1"/>
    <row r="951" ht="12.75" hidden="1"/>
    <row r="952" ht="12.75" hidden="1"/>
    <row r="953" ht="12.75" hidden="1"/>
    <row r="954" ht="12.75" hidden="1"/>
    <row r="955" ht="12.75" hidden="1"/>
    <row r="956" ht="12.75" hidden="1"/>
    <row r="957" ht="12.75" hidden="1"/>
    <row r="958" ht="12.75" hidden="1"/>
    <row r="959" ht="12.75" hidden="1"/>
    <row r="960" ht="12.75" hidden="1"/>
    <row r="961" ht="12.75" hidden="1"/>
    <row r="962" ht="12.75" hidden="1"/>
    <row r="963" ht="12.75" hidden="1"/>
    <row r="964" ht="12.75" hidden="1"/>
    <row r="965" ht="12.75" hidden="1"/>
    <row r="966" ht="12.75" hidden="1"/>
    <row r="967" ht="12.75" hidden="1"/>
    <row r="968" ht="12.75" hidden="1"/>
    <row r="969" ht="12.75" hidden="1"/>
    <row r="970" ht="12.75" hidden="1"/>
    <row r="971" ht="12.75" hidden="1"/>
    <row r="972" ht="12.75" hidden="1"/>
    <row r="973" ht="12.75" hidden="1"/>
    <row r="974" ht="12.75" hidden="1"/>
    <row r="975" ht="12.75" hidden="1"/>
    <row r="976" ht="12.75" hidden="1"/>
    <row r="977" ht="12.75" hidden="1"/>
    <row r="978" ht="12.75" hidden="1"/>
    <row r="979" ht="12.75" hidden="1"/>
    <row r="980" ht="12.75" hidden="1"/>
    <row r="981" ht="12.75" hidden="1"/>
    <row r="982" ht="12.75" hidden="1"/>
    <row r="983" ht="12.75" hidden="1"/>
    <row r="984" ht="12.75" hidden="1"/>
    <row r="985" ht="12.75" hidden="1"/>
    <row r="986" ht="12.75" hidden="1"/>
    <row r="987" ht="12.75" hidden="1"/>
    <row r="988" ht="12.75" hidden="1"/>
    <row r="989" ht="12.75" hidden="1"/>
    <row r="990" ht="12.75" hidden="1"/>
    <row r="991" ht="12.75" hidden="1"/>
    <row r="992" ht="12.75" hidden="1"/>
    <row r="993" ht="12.75" hidden="1"/>
    <row r="994" ht="12.75" hidden="1"/>
    <row r="995" ht="12.75" hidden="1"/>
    <row r="996" ht="12.75" hidden="1"/>
    <row r="997" ht="12.75" hidden="1"/>
    <row r="998" ht="12.75" hidden="1"/>
    <row r="999" ht="12.75" hidden="1"/>
    <row r="1000" ht="12.75" hidden="1"/>
    <row r="1001" ht="12.75" hidden="1"/>
    <row r="1002" ht="12.75" hidden="1"/>
    <row r="1003" ht="12.75" hidden="1"/>
    <row r="1004" ht="12.75" hidden="1"/>
    <row r="1005" ht="12.75" hidden="1"/>
    <row r="1006" ht="12.75" hidden="1"/>
    <row r="1007" ht="12.75" hidden="1"/>
    <row r="1008" ht="12.75" hidden="1"/>
    <row r="1009" ht="12.75" hidden="1"/>
    <row r="1010" ht="12.75" hidden="1"/>
    <row r="1011" ht="12.75" hidden="1"/>
    <row r="1012" ht="12.75" hidden="1"/>
    <row r="1013" ht="12.75" hidden="1"/>
    <row r="1014" ht="12.75" hidden="1"/>
    <row r="1015" ht="12.75" hidden="1"/>
    <row r="1016" ht="12.75" hidden="1"/>
    <row r="1017" ht="12.75" hidden="1"/>
    <row r="1018" ht="12.75" hidden="1"/>
    <row r="1019" ht="12.75" hidden="1"/>
    <row r="1020" ht="12.75" hidden="1"/>
    <row r="1021" ht="12.75" hidden="1"/>
    <row r="1022" ht="12.75" hidden="1"/>
    <row r="1023" ht="12.75" hidden="1"/>
    <row r="1024" ht="12.75" hidden="1"/>
    <row r="1025" ht="12.75" hidden="1"/>
    <row r="1026" ht="12.75" hidden="1"/>
    <row r="1027" ht="12.75" hidden="1"/>
    <row r="1028" ht="12.75" hidden="1"/>
    <row r="1029" ht="12.75" hidden="1"/>
    <row r="1030" ht="12.75" hidden="1"/>
    <row r="1031" ht="12.75" hidden="1"/>
    <row r="1032" ht="12.75" hidden="1"/>
    <row r="1033" ht="12.75" hidden="1"/>
    <row r="1034" ht="12.75" hidden="1"/>
    <row r="1035" ht="12.75" hidden="1"/>
    <row r="1036" ht="12.75" hidden="1"/>
    <row r="1037" ht="12.75" hidden="1"/>
    <row r="1038" ht="12.75" hidden="1"/>
    <row r="1039" ht="12.75" hidden="1"/>
    <row r="1040" ht="12.75" hidden="1"/>
    <row r="1041" ht="12.75" hidden="1"/>
    <row r="1042" ht="12.75" hidden="1"/>
    <row r="1043" ht="12.75" hidden="1"/>
    <row r="1044" ht="12.75" hidden="1"/>
    <row r="1045" ht="12.75" hidden="1"/>
    <row r="1046" ht="12.75" hidden="1"/>
    <row r="1047" ht="12.75" hidden="1"/>
    <row r="1048" ht="12.75" hidden="1"/>
    <row r="1049" ht="12.75" hidden="1"/>
    <row r="1050" ht="12.75" hidden="1"/>
    <row r="1051" ht="12.75" hidden="1"/>
    <row r="1052" ht="12.75" hidden="1"/>
    <row r="1053" ht="12.75" hidden="1"/>
    <row r="1054" ht="12.75" hidden="1"/>
    <row r="1055" ht="12.75" hidden="1"/>
    <row r="1056" ht="12.75" hidden="1"/>
    <row r="1057" ht="12.75" hidden="1"/>
    <row r="1058" ht="12.75" hidden="1"/>
    <row r="1059" ht="12.75" hidden="1"/>
    <row r="1060" ht="12.75" hidden="1"/>
    <row r="1061" ht="12.75" hidden="1"/>
    <row r="1062" ht="12.75" hidden="1"/>
    <row r="1063" ht="12.75" hidden="1"/>
    <row r="1064" ht="12.75" hidden="1"/>
    <row r="1065" ht="12.75" hidden="1"/>
    <row r="1066" ht="12.75" hidden="1"/>
    <row r="1067" ht="12.75" hidden="1"/>
    <row r="1068" ht="12.75" hidden="1"/>
    <row r="1069" ht="12.75" hidden="1"/>
    <row r="1070" ht="12.75" hidden="1"/>
    <row r="1071" ht="12.75" hidden="1"/>
    <row r="1072" ht="12.75" hidden="1"/>
    <row r="1073" ht="12.75" hidden="1"/>
    <row r="1074" ht="12.75" hidden="1"/>
    <row r="1075" ht="12.75" hidden="1"/>
    <row r="1076" ht="12.75" hidden="1"/>
    <row r="1077" ht="12.75" hidden="1"/>
    <row r="1078" ht="12.75" hidden="1"/>
    <row r="1079" ht="12.75" hidden="1"/>
    <row r="1080" ht="12.75" hidden="1"/>
    <row r="1081" ht="12.75" hidden="1"/>
    <row r="1082" ht="12.75" hidden="1"/>
    <row r="1083" ht="12.75" hidden="1"/>
    <row r="1084" ht="12.75" hidden="1"/>
    <row r="1085" ht="12.75" hidden="1"/>
    <row r="1086" ht="12.75" hidden="1"/>
    <row r="1087" ht="12.75" hidden="1"/>
    <row r="1088" ht="12.75" hidden="1"/>
    <row r="1089" ht="12.75" hidden="1"/>
    <row r="1090" ht="12.75" hidden="1"/>
    <row r="1091" ht="12.75" hidden="1"/>
    <row r="1092" ht="12.75" hidden="1"/>
    <row r="1093" ht="12.75" hidden="1"/>
    <row r="1094" ht="12.75" hidden="1"/>
    <row r="1095" ht="12.75" hidden="1"/>
    <row r="1096" ht="12.75" hidden="1"/>
    <row r="1097" ht="12.75" hidden="1"/>
    <row r="1098" ht="12.75" hidden="1"/>
    <row r="1099" ht="12.75" hidden="1"/>
    <row r="1100" ht="12.75" hidden="1"/>
    <row r="1101" ht="12.75" hidden="1"/>
    <row r="1102" ht="12.75" hidden="1"/>
    <row r="1103" ht="12.75" hidden="1"/>
    <row r="1104" ht="12.75" hidden="1"/>
    <row r="1105" ht="12.75" hidden="1"/>
    <row r="1106" ht="12.75" hidden="1"/>
    <row r="1107" ht="12.75" hidden="1"/>
    <row r="1108" ht="12.75" hidden="1"/>
    <row r="1109" ht="12.75" hidden="1"/>
    <row r="1110" ht="12.75" hidden="1"/>
    <row r="1111" ht="12.75" hidden="1"/>
    <row r="1112" ht="12.75" hidden="1"/>
    <row r="1113" ht="12.75" hidden="1"/>
    <row r="1114" ht="12.75" hidden="1"/>
    <row r="1115" ht="12.75" hidden="1"/>
    <row r="1116" ht="12.75" hidden="1"/>
    <row r="1117" ht="12.75" hidden="1"/>
    <row r="1118" ht="12.75" hidden="1"/>
    <row r="1119" ht="12.75" hidden="1"/>
    <row r="1120" ht="12.75" hidden="1"/>
    <row r="1121" ht="12.75" hidden="1"/>
    <row r="1122" ht="12.75" hidden="1"/>
    <row r="1123" ht="12.75" hidden="1"/>
    <row r="1124" ht="12.75" hidden="1"/>
    <row r="1125" ht="12.75" hidden="1"/>
    <row r="1126" ht="12.75" hidden="1"/>
    <row r="1127" ht="12.75" hidden="1"/>
    <row r="1128" ht="12.75" hidden="1"/>
    <row r="1129" ht="12.75" hidden="1"/>
    <row r="1130" ht="12.75" hidden="1"/>
    <row r="1131" ht="12.75" hidden="1"/>
    <row r="1132" ht="12.75" hidden="1"/>
    <row r="1133" ht="12.75" hidden="1"/>
    <row r="1134" ht="12.75" hidden="1"/>
    <row r="1135" ht="12.75" hidden="1"/>
    <row r="1136" ht="12.75" hidden="1"/>
    <row r="1137" ht="12.75" hidden="1"/>
    <row r="1138" ht="12.75" hidden="1"/>
    <row r="1139" ht="12.75" hidden="1"/>
    <row r="1140" ht="12.75" hidden="1"/>
    <row r="1141" ht="12.75" hidden="1"/>
    <row r="1142" ht="12.75" hidden="1"/>
    <row r="1143" ht="12.75" hidden="1"/>
    <row r="1144" ht="12.75" hidden="1"/>
    <row r="1145" ht="12.75" hidden="1"/>
    <row r="1146" ht="12.75" hidden="1"/>
    <row r="1147" ht="12.75" hidden="1"/>
    <row r="1148" ht="12.75" hidden="1"/>
    <row r="1149" ht="12.75" hidden="1"/>
    <row r="1150" ht="12.75" hidden="1"/>
    <row r="1151" ht="12.75" hidden="1"/>
    <row r="1152" ht="12.75" hidden="1"/>
    <row r="1153" ht="12.75" hidden="1"/>
    <row r="1154" ht="12.75" hidden="1"/>
    <row r="1155" ht="12.75" hidden="1"/>
    <row r="1156" ht="12.75" hidden="1"/>
    <row r="1157" ht="12.75" hidden="1"/>
    <row r="1158" ht="12.75" hidden="1"/>
    <row r="1159" ht="12.75" hidden="1"/>
    <row r="1160" ht="12.75" hidden="1"/>
    <row r="1161" ht="12.75" hidden="1"/>
    <row r="1162" ht="12.75" hidden="1"/>
    <row r="1163" ht="12.75" hidden="1"/>
    <row r="1164" ht="12.75" hidden="1"/>
    <row r="1165" ht="12.75" hidden="1"/>
    <row r="1166" ht="12.75" hidden="1"/>
    <row r="1167" ht="12.75" hidden="1"/>
    <row r="1168" ht="12.75" hidden="1"/>
    <row r="1169" ht="12.75" hidden="1"/>
    <row r="1170" ht="12.75" hidden="1"/>
    <row r="1171" ht="12.75" hidden="1"/>
    <row r="1172" ht="12.75" hidden="1"/>
    <row r="1173" ht="12.75" hidden="1"/>
    <row r="1174" ht="12.75" hidden="1"/>
    <row r="1175" ht="12.75" hidden="1"/>
    <row r="1176" ht="12.75" hidden="1"/>
    <row r="1177" ht="12.75" hidden="1"/>
    <row r="1178" ht="12.75" hidden="1"/>
    <row r="1179" ht="12.75" hidden="1"/>
    <row r="1180" ht="12.75" hidden="1"/>
    <row r="1181" ht="12.75" hidden="1"/>
    <row r="1182" ht="12.75" hidden="1"/>
    <row r="1183" ht="12.75" hidden="1"/>
    <row r="1184" ht="12.75" hidden="1"/>
    <row r="1185" ht="12.75" hidden="1"/>
    <row r="1186" ht="12.75" hidden="1"/>
    <row r="1187" ht="12.75" hidden="1"/>
    <row r="1188" ht="12.75" hidden="1"/>
    <row r="1189" ht="12.75" hidden="1"/>
    <row r="1190" ht="12.75" hidden="1"/>
    <row r="1191" ht="12.75" hidden="1"/>
    <row r="1192" ht="12.75" hidden="1"/>
    <row r="1193" ht="12.75" hidden="1"/>
    <row r="1194" ht="12.75" hidden="1"/>
    <row r="1195" ht="12.75" hidden="1"/>
    <row r="1196" ht="12.75" hidden="1"/>
    <row r="1197" ht="12.75" hidden="1"/>
    <row r="1198" ht="12.75" hidden="1"/>
    <row r="1199" ht="12.75" hidden="1"/>
    <row r="1200" ht="12.75" hidden="1"/>
    <row r="1201" ht="12.75" hidden="1"/>
    <row r="1202" ht="12.75" hidden="1"/>
    <row r="1203" ht="12.75" hidden="1"/>
    <row r="1204" ht="12.75" hidden="1"/>
    <row r="1205" ht="12.75" hidden="1"/>
    <row r="1206" ht="12.75" hidden="1"/>
    <row r="1207" ht="12.75" hidden="1"/>
    <row r="1208" ht="12.75" hidden="1"/>
    <row r="1209" ht="12.75" hidden="1"/>
    <row r="1210" ht="12.75" hidden="1"/>
    <row r="1211" ht="12.75" hidden="1"/>
    <row r="1212" ht="12.75" hidden="1"/>
    <row r="1213" ht="12.75" hidden="1"/>
    <row r="1214" ht="12.75" hidden="1"/>
    <row r="1215" ht="12.75" hidden="1"/>
    <row r="1216" ht="12.75" hidden="1"/>
    <row r="1217" ht="12.75" hidden="1"/>
    <row r="1218" ht="12.75" hidden="1"/>
    <row r="1219" ht="12.75" hidden="1"/>
    <row r="1220" ht="12.75" hidden="1"/>
    <row r="1221" ht="12.75" hidden="1"/>
    <row r="1222" ht="12.75" hidden="1"/>
    <row r="1223" ht="12.75" hidden="1"/>
    <row r="1224" ht="12.75" hidden="1"/>
    <row r="1225" ht="12.75" hidden="1"/>
    <row r="1226" ht="12.75" hidden="1"/>
    <row r="1227" ht="12.75" hidden="1"/>
    <row r="1228" ht="12.75" hidden="1"/>
    <row r="1229" ht="12.75" hidden="1"/>
    <row r="1230" ht="12.75" hidden="1"/>
    <row r="1231" ht="12.75" hidden="1"/>
    <row r="1232" ht="12.75" hidden="1"/>
    <row r="1233" ht="12.75" hidden="1"/>
    <row r="1234" ht="12.75" hidden="1"/>
    <row r="1235" ht="12.75" hidden="1"/>
    <row r="1236" ht="12.75" hidden="1"/>
    <row r="1237" ht="12.75" hidden="1"/>
    <row r="1238" ht="12.75" hidden="1"/>
    <row r="1239" ht="12.75" hidden="1"/>
    <row r="1240" ht="12.75" hidden="1"/>
    <row r="1241" ht="12.75" hidden="1"/>
    <row r="1242" ht="12.75" hidden="1"/>
    <row r="1243" ht="12.75" hidden="1"/>
    <row r="1244" ht="12.75" hidden="1"/>
    <row r="1245" ht="12.75" hidden="1"/>
    <row r="1246" ht="12.75" hidden="1"/>
    <row r="1247" ht="12.75" hidden="1"/>
    <row r="1248" ht="12.75" hidden="1"/>
    <row r="1249" ht="12.75" hidden="1"/>
    <row r="1250" ht="12.75" hidden="1"/>
    <row r="1251" ht="12.75" hidden="1"/>
    <row r="1252" ht="12.75" hidden="1"/>
    <row r="1253" ht="12.75" hidden="1"/>
    <row r="1254" ht="12.75" hidden="1"/>
    <row r="1255" ht="12.75" hidden="1"/>
    <row r="1256" ht="12.75" hidden="1"/>
    <row r="1257" ht="12.75" hidden="1"/>
    <row r="1258" ht="12.75" hidden="1"/>
    <row r="1259" ht="12.75" hidden="1"/>
    <row r="1260" ht="12.75" hidden="1"/>
    <row r="1261" ht="12.75" hidden="1"/>
    <row r="1262" ht="12.75" hidden="1"/>
    <row r="1263" ht="12.75" hidden="1"/>
    <row r="1264" ht="12.75" hidden="1"/>
    <row r="1265" ht="12.75" hidden="1"/>
    <row r="1266" ht="12.75" hidden="1"/>
    <row r="1267" ht="12.75" hidden="1"/>
    <row r="1268" ht="12.75" hidden="1"/>
    <row r="1269" ht="12.75" hidden="1"/>
    <row r="1270" ht="12.75" hidden="1"/>
    <row r="1271" ht="12.75" hidden="1"/>
    <row r="1272" ht="12.75" hidden="1"/>
    <row r="1273" ht="12.75" hidden="1"/>
    <row r="1274" ht="12.75" hidden="1"/>
    <row r="1275" ht="12.75" hidden="1"/>
    <row r="1276" ht="12.75" hidden="1"/>
    <row r="1277" ht="12.75" hidden="1"/>
    <row r="1278" ht="12.75" hidden="1"/>
    <row r="1279" ht="12.75" hidden="1"/>
    <row r="1280" ht="12.75" hidden="1"/>
    <row r="1281" ht="12.75" hidden="1"/>
    <row r="1282" ht="12.75" hidden="1"/>
    <row r="1283" ht="12.75" hidden="1"/>
    <row r="1284" ht="12.75" hidden="1"/>
    <row r="1285" ht="12.75" hidden="1"/>
    <row r="1286" ht="12.75" hidden="1"/>
    <row r="1287" ht="12.75" hidden="1"/>
    <row r="1288" ht="12.75" hidden="1"/>
    <row r="1289" ht="12.75" hidden="1"/>
    <row r="1290" ht="12.75" hidden="1"/>
    <row r="1291" ht="12.75" hidden="1"/>
    <row r="1292" ht="12.75" hidden="1"/>
    <row r="1293" ht="12.75" hidden="1"/>
    <row r="1294" ht="12.75" hidden="1"/>
    <row r="1295" ht="12.75" hidden="1"/>
    <row r="1296" ht="12.75" hidden="1"/>
    <row r="1297" ht="12.75" hidden="1"/>
    <row r="1298" ht="12.75" hidden="1"/>
    <row r="1299" ht="12.75" hidden="1"/>
    <row r="1300" ht="12.75" hidden="1"/>
    <row r="1301" ht="12.75" hidden="1"/>
    <row r="1302" ht="12.75" hidden="1"/>
    <row r="1303" ht="12.75" hidden="1"/>
    <row r="1304" ht="12.75" hidden="1"/>
    <row r="1305" ht="12.75" hidden="1"/>
    <row r="1306" ht="12.75" hidden="1"/>
    <row r="1307" ht="12.75" hidden="1"/>
    <row r="1308" ht="12.75" hidden="1"/>
    <row r="1309" ht="12.75" hidden="1"/>
    <row r="1310" ht="12.75" hidden="1"/>
    <row r="1311" ht="12.75" hidden="1"/>
    <row r="1312" ht="12.75" hidden="1"/>
    <row r="1313" ht="12.75" hidden="1"/>
    <row r="1314" ht="12.75" hidden="1"/>
    <row r="1315" ht="12.75" hidden="1"/>
    <row r="1316" ht="12.75" hidden="1"/>
    <row r="1317" ht="12.75" hidden="1"/>
    <row r="1318" ht="12.75" hidden="1"/>
    <row r="1319" ht="12.75" hidden="1"/>
    <row r="1320" ht="12.75" hidden="1"/>
    <row r="1321" ht="12.75" hidden="1"/>
    <row r="1322" ht="12.75" hidden="1"/>
    <row r="1323" ht="12.75" hidden="1"/>
    <row r="1324" ht="12.75" hidden="1"/>
    <row r="1325" ht="12.75" hidden="1"/>
    <row r="1326" ht="12.75" hidden="1"/>
    <row r="1327" ht="12.75" hidden="1"/>
    <row r="1328" ht="12.75" hidden="1"/>
    <row r="1329" ht="12.75" hidden="1"/>
    <row r="1330" ht="12.75" hidden="1"/>
    <row r="1331" ht="12.75" hidden="1"/>
    <row r="1332" ht="12.75" hidden="1"/>
    <row r="1333" ht="12.75" hidden="1"/>
    <row r="1334" ht="12.75" hidden="1"/>
    <row r="1335" ht="12.75" hidden="1"/>
    <row r="1336" ht="12.75" hidden="1"/>
    <row r="1337" ht="12.75" hidden="1"/>
    <row r="1338" ht="12.75" hidden="1"/>
    <row r="1339" ht="12.75" hidden="1"/>
    <row r="1340" ht="12.75" hidden="1"/>
    <row r="1341" ht="12.75" hidden="1"/>
    <row r="1342" ht="12.75" hidden="1"/>
    <row r="1343" ht="12.75" hidden="1"/>
    <row r="1344" ht="12.75" hidden="1"/>
    <row r="1345" ht="12.75" hidden="1"/>
    <row r="1346" ht="12.75" hidden="1"/>
    <row r="1347" ht="12.75" hidden="1"/>
    <row r="1348" ht="12.75" hidden="1"/>
    <row r="1349" ht="12.75" hidden="1"/>
    <row r="1350" ht="12.75" hidden="1"/>
    <row r="1351" ht="12.75" hidden="1"/>
    <row r="1352" ht="12.75" hidden="1"/>
    <row r="1353" ht="12.75" hidden="1"/>
    <row r="1354" ht="12.75" hidden="1"/>
    <row r="1355" ht="12.75" hidden="1"/>
    <row r="1356" ht="12.75" hidden="1"/>
    <row r="1357" ht="12.75" hidden="1"/>
    <row r="1358" ht="12.75" hidden="1"/>
    <row r="1359" ht="12.75" hidden="1"/>
    <row r="1360" ht="12.75" hidden="1"/>
    <row r="1361" ht="12.75" hidden="1"/>
    <row r="1362" ht="12.75" hidden="1"/>
    <row r="1363" ht="12.75" hidden="1"/>
    <row r="1364" ht="12.75" hidden="1"/>
    <row r="1365" ht="12.75" hidden="1"/>
    <row r="1366" ht="12.75" hidden="1"/>
    <row r="1367" ht="12.75" hidden="1"/>
    <row r="1368" ht="12.75" hidden="1"/>
    <row r="1369" ht="12.75" hidden="1"/>
    <row r="1370" ht="12.75" hidden="1"/>
    <row r="1371" ht="12.75" hidden="1"/>
    <row r="1372" ht="12.75" hidden="1"/>
    <row r="1373" ht="12.75" hidden="1"/>
    <row r="1374" ht="12.75" hidden="1"/>
    <row r="1375" ht="12.75" hidden="1"/>
    <row r="1376" ht="12.75" hidden="1"/>
    <row r="1377" ht="12.75" hidden="1"/>
    <row r="1378" ht="12.75" hidden="1"/>
    <row r="1379" ht="12.75" hidden="1"/>
    <row r="1380" ht="12.75" hidden="1"/>
    <row r="1381" ht="12.75" hidden="1"/>
    <row r="1382" ht="12.75" hidden="1"/>
    <row r="1383" ht="12.75" hidden="1"/>
    <row r="1384" ht="12.75" hidden="1"/>
    <row r="1385" ht="12.75" hidden="1"/>
    <row r="1386" ht="12.75" hidden="1"/>
    <row r="1387" ht="12.75" hidden="1"/>
    <row r="1388" ht="12.75" hidden="1"/>
    <row r="1389" ht="12.75" hidden="1"/>
    <row r="1390" ht="12.75" hidden="1"/>
    <row r="1391" ht="12.75" hidden="1"/>
    <row r="1392" ht="12.75" hidden="1"/>
    <row r="1393" ht="12.75" hidden="1"/>
    <row r="1394" ht="12.75" hidden="1"/>
    <row r="1395" ht="12.75" hidden="1"/>
    <row r="1396" ht="12.75" hidden="1"/>
    <row r="1397" ht="12.75" hidden="1"/>
    <row r="1398" ht="12.75" hidden="1"/>
    <row r="1399" ht="12.75" hidden="1"/>
    <row r="1400" ht="12.75" hidden="1"/>
    <row r="1401" ht="12.75" hidden="1"/>
    <row r="1402" ht="12.75" hidden="1"/>
    <row r="1403" ht="12.75" hidden="1"/>
    <row r="1404" ht="12.75" hidden="1"/>
    <row r="1405" ht="12.75" hidden="1"/>
    <row r="1406" ht="12.75" hidden="1"/>
    <row r="1407" ht="12.75" hidden="1"/>
    <row r="1408" ht="12.75" hidden="1"/>
    <row r="1409" ht="12.75" hidden="1"/>
    <row r="1410" ht="12.75" hidden="1"/>
    <row r="1411" ht="12.75" hidden="1"/>
    <row r="1412" ht="12.75" hidden="1"/>
    <row r="1413" ht="12.75" hidden="1"/>
    <row r="1414" ht="12.75" hidden="1"/>
    <row r="1415" ht="12.75" hidden="1"/>
    <row r="1416" ht="12.75" hidden="1"/>
    <row r="1417" ht="12.75" hidden="1"/>
    <row r="1418" ht="12.75" hidden="1"/>
    <row r="1419" ht="12.75" hidden="1"/>
    <row r="1420" ht="12.75" hidden="1"/>
    <row r="1421" ht="12.75" hidden="1"/>
    <row r="1422" ht="12.75" hidden="1"/>
    <row r="1423" ht="12.75" hidden="1"/>
    <row r="1424" ht="12.75" hidden="1"/>
    <row r="1425" ht="12.75" hidden="1"/>
    <row r="1426" ht="12.75" hidden="1"/>
    <row r="1427" ht="12.75" hidden="1"/>
    <row r="1428" ht="12.75" hidden="1"/>
    <row r="1429" ht="12.75" hidden="1"/>
    <row r="1430" ht="12.75" hidden="1"/>
    <row r="1431" ht="12.75" hidden="1"/>
    <row r="1432" ht="12.75" hidden="1"/>
    <row r="1433" ht="12.75" hidden="1"/>
    <row r="1434" ht="12.75" hidden="1"/>
    <row r="1435" ht="12.75" hidden="1"/>
    <row r="1436" ht="12.75" hidden="1"/>
    <row r="1437" ht="12.75" hidden="1"/>
    <row r="1438" ht="12.75" hidden="1"/>
    <row r="1439" ht="12.75" hidden="1"/>
    <row r="1440" ht="12.75" hidden="1"/>
    <row r="1441" ht="12.75" hidden="1"/>
    <row r="1442" ht="12.75" hidden="1"/>
    <row r="1443" ht="12.75" hidden="1"/>
    <row r="1444" ht="12.75" hidden="1"/>
    <row r="1445" ht="12.75" hidden="1"/>
    <row r="1446" ht="12.75" hidden="1"/>
    <row r="1447" ht="12.75" hidden="1"/>
    <row r="1448" ht="12.75" hidden="1"/>
    <row r="1449" ht="12.75" hidden="1"/>
    <row r="1450" ht="12.75" hidden="1"/>
    <row r="1451" ht="12.75" hidden="1"/>
    <row r="1452" ht="12.75" hidden="1"/>
    <row r="1453" ht="12.75" hidden="1"/>
    <row r="1454" ht="12.75" hidden="1"/>
    <row r="1455" ht="12.75" hidden="1"/>
    <row r="1456" ht="12.75" hidden="1"/>
    <row r="1457" ht="12.75" hidden="1"/>
    <row r="1458" ht="12.75" hidden="1"/>
    <row r="1459" ht="12.75" hidden="1"/>
    <row r="1460" ht="12.75" hidden="1"/>
    <row r="1461" ht="12.75" hidden="1"/>
    <row r="1462" ht="12.75" hidden="1"/>
    <row r="1463" ht="12.75" hidden="1"/>
    <row r="1464" ht="12.75" hidden="1"/>
    <row r="1465" ht="12.75" hidden="1"/>
    <row r="1466" ht="12.75" hidden="1"/>
    <row r="1467" ht="12.75" hidden="1"/>
    <row r="1468" ht="12.75" hidden="1"/>
    <row r="1469" ht="12.75" hidden="1"/>
    <row r="1470" ht="12.75" hidden="1"/>
    <row r="1471" ht="12.75" hidden="1"/>
    <row r="1472" ht="12.75" hidden="1"/>
    <row r="1473" ht="12.75" hidden="1"/>
    <row r="1474" ht="12.75" hidden="1"/>
    <row r="1475" ht="12.75" hidden="1"/>
    <row r="1476" ht="12.75" hidden="1"/>
    <row r="1477" ht="12.75" hidden="1"/>
    <row r="1478" ht="12.75" hidden="1"/>
    <row r="1479" ht="12.75" hidden="1"/>
    <row r="1480" ht="12.75" hidden="1"/>
    <row r="1481" ht="12.75" hidden="1"/>
    <row r="1482" ht="12.75" hidden="1"/>
    <row r="1483" ht="12.75" hidden="1"/>
    <row r="1484" ht="12.75" hidden="1"/>
    <row r="1485" ht="12.75" hidden="1"/>
    <row r="1486" ht="12.75" hidden="1"/>
    <row r="1487" ht="12.75" hidden="1"/>
    <row r="1488" ht="12.75" hidden="1"/>
    <row r="1489" ht="12.75" hidden="1"/>
    <row r="1490" ht="12.75" hidden="1"/>
    <row r="1491" ht="12.75" hidden="1"/>
    <row r="1492" ht="12.75" hidden="1"/>
    <row r="1493" ht="12.75" hidden="1"/>
    <row r="1494" ht="12.75" hidden="1"/>
    <row r="1495" ht="12.75" hidden="1"/>
    <row r="1496" ht="12.75" hidden="1"/>
    <row r="1497" ht="12.75" hidden="1"/>
    <row r="1498" ht="12.75" hidden="1"/>
    <row r="1499" ht="12.75" hidden="1"/>
    <row r="1500" ht="12.75" hidden="1"/>
    <row r="1501" ht="12.75" hidden="1"/>
    <row r="1502" ht="12.75" hidden="1"/>
    <row r="1503" ht="12.75" hidden="1"/>
    <row r="1504" ht="12.75" hidden="1"/>
    <row r="1505" ht="12.75" hidden="1"/>
    <row r="1506" ht="12.75" hidden="1"/>
    <row r="1507" ht="12.75" hidden="1"/>
    <row r="1508" ht="12.75" hidden="1"/>
    <row r="1509" ht="12.75" hidden="1"/>
    <row r="1510" ht="12.75" hidden="1"/>
    <row r="1511" ht="12.75" hidden="1"/>
    <row r="1512" ht="12.75" hidden="1"/>
    <row r="1513" ht="12.75" hidden="1"/>
    <row r="1514" ht="12.75" hidden="1"/>
    <row r="1515" ht="12.75" hidden="1"/>
    <row r="1516" ht="12.75" hidden="1"/>
    <row r="1517" ht="12.75" hidden="1"/>
    <row r="1518" ht="12.75" hidden="1"/>
    <row r="1519" ht="12.75" hidden="1"/>
    <row r="1520" ht="12.75" hidden="1"/>
    <row r="1521" ht="12.75" hidden="1"/>
    <row r="1522" ht="12.75" hidden="1"/>
    <row r="1523" ht="12.75" hidden="1"/>
    <row r="1524" ht="12.75" hidden="1"/>
    <row r="1525" ht="12.75" hidden="1"/>
    <row r="1526" ht="12.75" hidden="1"/>
    <row r="1527" ht="12.75" hidden="1"/>
    <row r="1528" ht="12.75" hidden="1"/>
    <row r="1529" ht="12.75" hidden="1"/>
    <row r="1530" ht="12.75" hidden="1"/>
    <row r="1531" ht="12.75" hidden="1"/>
    <row r="1532" ht="12.75" hidden="1"/>
    <row r="1533" ht="12.75" hidden="1"/>
    <row r="1534" ht="12.75" hidden="1"/>
    <row r="1535" ht="12.75" hidden="1"/>
    <row r="1536" ht="12.75" hidden="1"/>
    <row r="1537" spans="20:20" ht="12.75" hidden="1"/>
    <row r="1538" spans="20:20" ht="12.75" hidden="1"/>
    <row r="1539" spans="20:20" ht="12.75" hidden="1"/>
    <row r="1540" spans="20:20" ht="12.75" hidden="1"/>
    <row r="1541" spans="20:20" ht="12.75" hidden="1"/>
    <row r="1542" spans="20:20" ht="12.75" hidden="1"/>
    <row r="1543" spans="20:20" ht="12.75" hidden="1"/>
    <row r="1544" spans="20:20" ht="12.75" hidden="1"/>
    <row r="1545" spans="20:20" ht="12.75" hidden="1"/>
    <row r="1546" spans="20:20" ht="12.75" hidden="1"/>
    <row r="1547" spans="20:20" ht="12.75" hidden="1"/>
    <row r="1548" spans="20:20" ht="12.75" hidden="1"/>
    <row r="1549" spans="20:20" ht="12.75" hidden="1"/>
    <row r="1550" spans="20:20" ht="12.75" hidden="1"/>
    <row r="1551" spans="20:20" ht="12.75" hidden="1">
      <c r="T1551" s="34" t="b">
        <v>1</v>
      </c>
    </row>
    <row r="1552" spans="20:20" ht="12.75" hidden="1"/>
    <row r="1553" ht="12.75" hidden="1"/>
    <row r="1554" ht="12.75" hidden="1"/>
    <row r="1555" ht="12.75" hidden="1"/>
    <row r="1556" ht="12.75" hidden="1"/>
    <row r="1557" ht="12.75" hidden="1"/>
    <row r="1558" ht="12.75" hidden="1"/>
    <row r="1559" ht="12.75" hidden="1"/>
    <row r="1560" ht="12.75" hidden="1"/>
    <row r="1561" ht="12.75" hidden="1"/>
    <row r="1562" ht="12.75" hidden="1"/>
    <row r="1563" ht="12.75" hidden="1"/>
    <row r="1564" ht="12.75" hidden="1"/>
    <row r="1565" ht="12.75" hidden="1"/>
    <row r="1566" ht="12.75" hidden="1"/>
    <row r="1567" ht="12.75" hidden="1"/>
    <row r="1568" ht="12.75" hidden="1"/>
    <row r="1569" spans="20:20" ht="12.75" hidden="1"/>
    <row r="1570" spans="20:20" ht="12.75" hidden="1"/>
    <row r="1571" spans="20:20" ht="12.75" hidden="1"/>
    <row r="1572" spans="20:20" ht="12.75" hidden="1"/>
    <row r="1573" spans="20:20" ht="12.75" hidden="1"/>
    <row r="1574" spans="20:20" ht="12.75" hidden="1"/>
    <row r="1575" spans="20:20" ht="12.75" hidden="1"/>
    <row r="1576" spans="20:20" ht="12.75" hidden="1"/>
    <row r="1577" spans="20:20" ht="12.75" hidden="1">
      <c r="T1577" s="34" t="b">
        <v>1</v>
      </c>
    </row>
    <row r="1578" spans="20:20" ht="12.75" hidden="1"/>
    <row r="1579" spans="20:20" ht="12.75" hidden="1"/>
    <row r="1580" spans="20:20" ht="12.75" hidden="1"/>
    <row r="1581" spans="20:20" ht="12.75" hidden="1"/>
    <row r="1582" spans="20:20" ht="12.75" hidden="1"/>
    <row r="1583" spans="20:20" ht="12.75" hidden="1"/>
    <row r="1584" spans="20:20" ht="12.75" hidden="1"/>
    <row r="1585" ht="12.75" hidden="1"/>
    <row r="1586" ht="12.75" hidden="1"/>
    <row r="1587" ht="12.75" hidden="1"/>
    <row r="1588" ht="12.75" hidden="1"/>
    <row r="1589" ht="12.75" hidden="1"/>
    <row r="1590" ht="12.75" hidden="1"/>
    <row r="1591" ht="12.75" hidden="1"/>
    <row r="1592" ht="12.75" hidden="1"/>
    <row r="1593" ht="12.75" hidden="1"/>
    <row r="1594" ht="12.75" hidden="1"/>
    <row r="1595" ht="12.75" hidden="1"/>
    <row r="1596" ht="12.75" hidden="1"/>
    <row r="1597" ht="12.75" hidden="1"/>
    <row r="1598" ht="12.75" hidden="1"/>
    <row r="1599" ht="12.75" hidden="1"/>
    <row r="1600" ht="12.75" hidden="1"/>
    <row r="1601" ht="12.75" hidden="1"/>
    <row r="1602" ht="12.75" hidden="1"/>
    <row r="1603" ht="12.75" hidden="1"/>
    <row r="1604" ht="12.75" hidden="1"/>
    <row r="1605" ht="12.75" hidden="1"/>
    <row r="1606" ht="12.75" hidden="1"/>
    <row r="1607" ht="12.75" hidden="1"/>
    <row r="1608" ht="12.75" hidden="1"/>
    <row r="1609" ht="12.75" hidden="1"/>
    <row r="1610" ht="12.75" hidden="1"/>
    <row r="1611" ht="12.75" hidden="1"/>
    <row r="1612" ht="12.75" hidden="1"/>
    <row r="1613" ht="12.75" hidden="1"/>
    <row r="1614" ht="12.75" hidden="1"/>
    <row r="1615" ht="12.75" hidden="1"/>
    <row r="1616" ht="12.75" hidden="1"/>
    <row r="1617" ht="12.75" hidden="1"/>
    <row r="1618" ht="12.75" hidden="1"/>
    <row r="1619" ht="12.75" hidden="1"/>
    <row r="1620" ht="12.75" hidden="1"/>
    <row r="1621" ht="12.75" hidden="1"/>
    <row r="1622" ht="12.75" hidden="1"/>
    <row r="1623" ht="12.75" hidden="1"/>
    <row r="1624" ht="12.75" hidden="1"/>
    <row r="1625" ht="12.75" hidden="1"/>
    <row r="1626" ht="12.75" hidden="1"/>
    <row r="1627" ht="12.75" hidden="1"/>
    <row r="1628" ht="12.75" hidden="1"/>
    <row r="1629" ht="12.75" hidden="1"/>
    <row r="1630" ht="12.75" hidden="1"/>
    <row r="1631" ht="12.75" hidden="1"/>
    <row r="1632" ht="12.75" hidden="1"/>
    <row r="1633" ht="12.75" hidden="1"/>
    <row r="1634" ht="12.75" hidden="1"/>
    <row r="1635" ht="12.75" hidden="1"/>
    <row r="1636" ht="12.75" hidden="1"/>
    <row r="1637" ht="12.75" hidden="1"/>
    <row r="1638" ht="12.75" hidden="1"/>
    <row r="1639" ht="12.75" hidden="1"/>
    <row r="1640" ht="12.75" hidden="1"/>
    <row r="1641" ht="12.75" hidden="1"/>
    <row r="1642" ht="12.75" hidden="1"/>
    <row r="1643" ht="12.75" hidden="1"/>
    <row r="1644" ht="12.75" hidden="1"/>
    <row r="1645" ht="12.75" hidden="1"/>
    <row r="1646" ht="12.75" hidden="1"/>
    <row r="1647" ht="12.75" hidden="1"/>
    <row r="1648" ht="12.75" hidden="1"/>
    <row r="1649" ht="12.75" hidden="1"/>
    <row r="1650" ht="12.75" hidden="1"/>
    <row r="1651" ht="12.75" hidden="1"/>
    <row r="1652" ht="12.75" hidden="1"/>
    <row r="1653" ht="12.75" hidden="1"/>
    <row r="1654" ht="12.75" hidden="1"/>
    <row r="1655" ht="12.75" hidden="1"/>
    <row r="1656" ht="12.75" hidden="1"/>
    <row r="1657" ht="12.75" hidden="1"/>
    <row r="1658" ht="12.75" hidden="1"/>
    <row r="1659" ht="12.75" hidden="1"/>
    <row r="1660" ht="12.75" hidden="1"/>
    <row r="1661" ht="12.75" hidden="1"/>
    <row r="1662" ht="12.75" hidden="1"/>
    <row r="1663" ht="12.75" hidden="1"/>
    <row r="1664" ht="12.75" hidden="1"/>
    <row r="1665" ht="12.75" hidden="1"/>
    <row r="1666" ht="12.75" hidden="1"/>
    <row r="1667" ht="12.75" hidden="1"/>
    <row r="1668" ht="12.75" hidden="1"/>
    <row r="1669" ht="12.75" hidden="1"/>
    <row r="1670" ht="12.75" hidden="1"/>
    <row r="1671" ht="12.75" hidden="1"/>
    <row r="1672" ht="12.75" hidden="1"/>
    <row r="1673" ht="12.75" hidden="1"/>
    <row r="1674" ht="12.75" hidden="1"/>
    <row r="1675" ht="12.75" hidden="1"/>
    <row r="1676" ht="12.75" hidden="1"/>
    <row r="1677" ht="12.75" hidden="1"/>
    <row r="1678" ht="12.75" hidden="1"/>
    <row r="1679" ht="12.75" hidden="1"/>
    <row r="1680" ht="12.75" hidden="1"/>
    <row r="1681" ht="12.75" hidden="1"/>
    <row r="1682" ht="12.75" hidden="1"/>
    <row r="1683" ht="12.75" hidden="1"/>
    <row r="1684" ht="12.75" hidden="1"/>
    <row r="1685" ht="12.75" hidden="1"/>
    <row r="1686" ht="12.75" hidden="1"/>
    <row r="1687" ht="12.75" hidden="1"/>
    <row r="1688" ht="12.75" hidden="1"/>
    <row r="1689" ht="12.75" hidden="1"/>
    <row r="1690" ht="12.75" hidden="1"/>
    <row r="1691" ht="12.75" hidden="1"/>
    <row r="1692" ht="12.75" hidden="1"/>
    <row r="1693" ht="12.75" hidden="1"/>
    <row r="1694" ht="12.75" hidden="1"/>
    <row r="1695" ht="12.75" hidden="1"/>
    <row r="1696" ht="12.75" hidden="1"/>
    <row r="1697" ht="12.75" hidden="1"/>
    <row r="1698" ht="12.75" hidden="1"/>
    <row r="1699" ht="12.75" hidden="1"/>
    <row r="1700" ht="12.75" hidden="1"/>
    <row r="1701" ht="12.75" hidden="1"/>
    <row r="1702" ht="12.75" hidden="1"/>
    <row r="1703" ht="12.75" hidden="1"/>
    <row r="1704" ht="12.75" hidden="1"/>
    <row r="1705" ht="12.75" hidden="1"/>
    <row r="1706" ht="12.75" hidden="1"/>
    <row r="1707" ht="12.75" hidden="1"/>
    <row r="1708" ht="12.75" hidden="1"/>
    <row r="1709" ht="12.75" hidden="1"/>
    <row r="1710" ht="12.75" hidden="1"/>
    <row r="1711" ht="12.75" hidden="1"/>
    <row r="1712" ht="12.75" hidden="1"/>
    <row r="1713" ht="12.75" hidden="1"/>
    <row r="1714" ht="12.75" hidden="1"/>
    <row r="1715" ht="12.75" hidden="1"/>
    <row r="1716" ht="12.75" hidden="1"/>
    <row r="1717" ht="12.75" hidden="1"/>
    <row r="1718" ht="12.75" hidden="1"/>
    <row r="1719" ht="12.75" hidden="1"/>
    <row r="1720" ht="12.75" hidden="1"/>
    <row r="1721" ht="12.75" hidden="1"/>
    <row r="1722" ht="12.75" hidden="1"/>
    <row r="1723" ht="12.75" hidden="1"/>
    <row r="1724" ht="12.75" hidden="1"/>
    <row r="1725" ht="12.75" hidden="1"/>
    <row r="1726" ht="12.75" hidden="1"/>
    <row r="1727" ht="12.75" hidden="1"/>
    <row r="1728" ht="12.75" hidden="1"/>
    <row r="1729" ht="12.75" hidden="1"/>
    <row r="1730" ht="12.75" hidden="1"/>
    <row r="1731" ht="12.75" hidden="1"/>
    <row r="1732" ht="12.75" hidden="1"/>
    <row r="1733" ht="12.75" hidden="1"/>
    <row r="1734" ht="12.75" hidden="1"/>
    <row r="1735" ht="12.75" hidden="1"/>
    <row r="1736" ht="12.75" hidden="1"/>
    <row r="1737" ht="12.75" hidden="1"/>
    <row r="1738" ht="12.75" hidden="1"/>
    <row r="1739" ht="12.75" hidden="1"/>
    <row r="1740" ht="12.75" hidden="1"/>
    <row r="1741" ht="12.75" hidden="1"/>
    <row r="1742" ht="12.75" hidden="1"/>
    <row r="1743" ht="12.75" hidden="1"/>
    <row r="1744" ht="12.75" hidden="1"/>
    <row r="1745" ht="12.75" hidden="1"/>
    <row r="1746" ht="12.75" hidden="1"/>
    <row r="1747" ht="12.75" hidden="1"/>
    <row r="1748" ht="12.75" hidden="1"/>
    <row r="1749" ht="12.75" hidden="1"/>
    <row r="1750" ht="12.75" hidden="1"/>
    <row r="1751" ht="12.75" hidden="1"/>
    <row r="1752" ht="12.75" hidden="1"/>
    <row r="1753" ht="12.75" hidden="1"/>
    <row r="1754" ht="12.75" hidden="1"/>
    <row r="1755" ht="12.75" hidden="1"/>
    <row r="1756" ht="12.75" hidden="1"/>
    <row r="1757" ht="12.75" hidden="1"/>
    <row r="1758" ht="12.75" hidden="1"/>
    <row r="1759" ht="12.75" hidden="1"/>
    <row r="1760" ht="12.75" hidden="1"/>
    <row r="1761" ht="12.75" hidden="1"/>
    <row r="1762" ht="12.75" hidden="1"/>
    <row r="1763" ht="12.75" hidden="1"/>
    <row r="1764" ht="12.75" hidden="1"/>
    <row r="1765" ht="12.75" hidden="1"/>
    <row r="1766" ht="12.75" hidden="1"/>
    <row r="1767" ht="12.75" hidden="1"/>
    <row r="1768" ht="12.75" hidden="1"/>
    <row r="1769" ht="12.75" hidden="1"/>
    <row r="1770" ht="12.75" hidden="1"/>
    <row r="1771" ht="12.75" hidden="1"/>
    <row r="1772" ht="12.75" hidden="1"/>
    <row r="1773" ht="12.75" hidden="1"/>
    <row r="1774" ht="12.75" hidden="1"/>
    <row r="1775" ht="12.75" hidden="1"/>
    <row r="1776" ht="12.75" hidden="1"/>
    <row r="1777" ht="12.75" hidden="1"/>
    <row r="1778" ht="12.75" hidden="1"/>
    <row r="1779" ht="12.75" hidden="1"/>
    <row r="1780" ht="12.75" hidden="1"/>
    <row r="1781" ht="12.75" hidden="1"/>
    <row r="1782" ht="12.75" hidden="1"/>
    <row r="1783" ht="12.75" hidden="1"/>
    <row r="1784" ht="12.75" hidden="1"/>
    <row r="1785" ht="12.75" hidden="1"/>
    <row r="1786" ht="12.75" hidden="1"/>
    <row r="1787" ht="12.75" hidden="1"/>
    <row r="1788" ht="12.75" hidden="1"/>
    <row r="1789" ht="12.75" hidden="1"/>
    <row r="1790" ht="12.75" hidden="1"/>
    <row r="1791" ht="12.75" hidden="1"/>
    <row r="1792" ht="12.75" hidden="1"/>
    <row r="1793" ht="12.75" hidden="1"/>
    <row r="1794" ht="12.75" hidden="1"/>
    <row r="1795" ht="12.75" hidden="1"/>
    <row r="1796" ht="12.75" hidden="1"/>
    <row r="1797" ht="12.75" hidden="1"/>
    <row r="1798" ht="12.75" hidden="1"/>
    <row r="1799" ht="12.75" hidden="1"/>
    <row r="1800" ht="12.75" hidden="1"/>
    <row r="1801" ht="12.75" hidden="1"/>
    <row r="1802" ht="12.75" hidden="1"/>
    <row r="1803" ht="12.75" hidden="1"/>
    <row r="1804" ht="12.75" hidden="1"/>
    <row r="1805" ht="12.75" hidden="1"/>
    <row r="1806" ht="12.75" hidden="1"/>
    <row r="1807" ht="12.75" hidden="1"/>
    <row r="1808" ht="12.75" hidden="1"/>
    <row r="1809" ht="12.75" hidden="1"/>
    <row r="1810" ht="12.75" hidden="1"/>
    <row r="1811" ht="12.75" hidden="1"/>
    <row r="1812" ht="12.75" hidden="1"/>
    <row r="1813" ht="12.75" hidden="1"/>
    <row r="1814" ht="12.75" hidden="1"/>
    <row r="1815" ht="12.75" hidden="1"/>
    <row r="1816" ht="12.75" hidden="1"/>
    <row r="1817" ht="12.75" hidden="1"/>
    <row r="1818" ht="12.75" hidden="1"/>
    <row r="1819" ht="12.75" hidden="1"/>
    <row r="1820" ht="12.75" hidden="1"/>
    <row r="1821" ht="12.75" hidden="1"/>
    <row r="1822" ht="12.75" hidden="1"/>
    <row r="1823" ht="12.75" hidden="1"/>
    <row r="1824" ht="12.75" hidden="1"/>
    <row r="1825" ht="12.75" hidden="1"/>
    <row r="1826" ht="12.75" hidden="1"/>
    <row r="1827" ht="12.75" hidden="1"/>
    <row r="1828" ht="12.75" hidden="1"/>
    <row r="1829" ht="12.75" hidden="1"/>
    <row r="1830" ht="12.75" hidden="1"/>
    <row r="1831" ht="12.75" hidden="1"/>
    <row r="1832" ht="12.75" hidden="1"/>
    <row r="1833" ht="12.75" hidden="1"/>
    <row r="1834" ht="12.75" hidden="1"/>
    <row r="1835" ht="12.75" hidden="1"/>
    <row r="1836" ht="12.75" hidden="1"/>
    <row r="1837" ht="12.75" hidden="1"/>
    <row r="1838" ht="12.75" hidden="1"/>
    <row r="1839" ht="12.75" hidden="1"/>
    <row r="1840" ht="12.75" hidden="1"/>
    <row r="1841" ht="12.75" hidden="1"/>
    <row r="1842" ht="12.75" hidden="1"/>
    <row r="1843" ht="12.75" hidden="1"/>
    <row r="1844" ht="12.75" hidden="1"/>
    <row r="1845" ht="12.75" hidden="1"/>
    <row r="1846" ht="12.75" hidden="1"/>
    <row r="1847" ht="12.75" hidden="1"/>
    <row r="1848" ht="12.75" hidden="1"/>
    <row r="1849" ht="12.75" hidden="1"/>
    <row r="1850" ht="12.75" hidden="1"/>
    <row r="1851" ht="12.75" hidden="1"/>
    <row r="1852" ht="12.75" hidden="1"/>
    <row r="1853" ht="12.75" hidden="1"/>
    <row r="1854" ht="12.75" hidden="1"/>
    <row r="1855" ht="12.75" hidden="1"/>
    <row r="1856" ht="12.75" hidden="1"/>
    <row r="1857" ht="12.75" hidden="1"/>
    <row r="1858" ht="12.75" hidden="1"/>
    <row r="1859" ht="12.75" hidden="1"/>
    <row r="1860" ht="12.75" hidden="1"/>
    <row r="1861" ht="12.75" hidden="1"/>
    <row r="1862" ht="12.75" hidden="1"/>
    <row r="1863" ht="12.75" hidden="1"/>
    <row r="1864" ht="12.75" hidden="1"/>
    <row r="1865" ht="12.75" hidden="1"/>
    <row r="1866" ht="12.75" hidden="1"/>
    <row r="1867" ht="12.75" hidden="1"/>
    <row r="1868" ht="12.75" hidden="1"/>
    <row r="1869" ht="12.75" hidden="1"/>
    <row r="1870" ht="12.75" hidden="1"/>
    <row r="1871" ht="12.75" hidden="1"/>
    <row r="1872" ht="12.75" hidden="1"/>
    <row r="1873" ht="12.75" hidden="1"/>
    <row r="1874" ht="12.75" hidden="1"/>
    <row r="1875" ht="12.75" hidden="1"/>
    <row r="1876" ht="12.75" hidden="1"/>
    <row r="1877" ht="12.75" hidden="1"/>
    <row r="1878" ht="12.75" hidden="1"/>
    <row r="1879" ht="12.75" hidden="1"/>
    <row r="1880" ht="12.75" hidden="1"/>
    <row r="1881" ht="12.75" hidden="1"/>
    <row r="1882" ht="12.75" hidden="1"/>
    <row r="1883" ht="12.75" hidden="1"/>
    <row r="1884" ht="12.75" hidden="1"/>
    <row r="1885" ht="12.75" hidden="1"/>
    <row r="1886" ht="12.75" hidden="1"/>
    <row r="1887" ht="12.75" hidden="1"/>
    <row r="1888" ht="12.75" hidden="1"/>
    <row r="1889" ht="12.75" hidden="1"/>
    <row r="1890" ht="12.75" hidden="1"/>
    <row r="1891" ht="12.75" hidden="1"/>
    <row r="1892" ht="12.75" hidden="1"/>
    <row r="1893" ht="12.75" hidden="1"/>
    <row r="1894" ht="12.75" hidden="1"/>
    <row r="1895" ht="12.75" hidden="1"/>
    <row r="1896" ht="12.75" hidden="1"/>
    <row r="1897" ht="12.75" hidden="1"/>
    <row r="1898" ht="12.75" hidden="1"/>
    <row r="1899" ht="12.75" hidden="1"/>
    <row r="1900" ht="12.75" hidden="1"/>
    <row r="1901" ht="12.75" hidden="1"/>
    <row r="1902" ht="12.75" hidden="1"/>
    <row r="1903" ht="12.75" hidden="1"/>
    <row r="1904" ht="12.75" hidden="1"/>
    <row r="1905" ht="12.75" hidden="1"/>
    <row r="1906" ht="12.75" hidden="1"/>
    <row r="1907" ht="12.75" hidden="1"/>
    <row r="1908" ht="12.75" hidden="1"/>
    <row r="1909" ht="12.75" hidden="1"/>
    <row r="1910" ht="12.75" hidden="1"/>
    <row r="1911" ht="12.75" hidden="1"/>
    <row r="1912" ht="12.75" hidden="1"/>
    <row r="1913" ht="12.75" hidden="1"/>
    <row r="1914" ht="12.75" hidden="1"/>
    <row r="1915" ht="12.75" hidden="1"/>
    <row r="1916" ht="12.75" hidden="1"/>
    <row r="1917" ht="12.75" hidden="1"/>
    <row r="1918" ht="12.75" hidden="1"/>
    <row r="1919" ht="12.75" hidden="1"/>
    <row r="1920" ht="12.75" hidden="1"/>
    <row r="1921" ht="12.75" hidden="1"/>
    <row r="1922" ht="12.75" hidden="1"/>
    <row r="1923" ht="12.75" hidden="1"/>
    <row r="1924" ht="12.75" hidden="1"/>
    <row r="1925" ht="12.75" hidden="1"/>
    <row r="1926" ht="12.75" hidden="1"/>
    <row r="1927" ht="12.75" hidden="1"/>
    <row r="1928" ht="12.75" hidden="1"/>
    <row r="1929" ht="12.75" hidden="1"/>
    <row r="1930" ht="12.75" hidden="1"/>
    <row r="1931" ht="12.75" hidden="1"/>
    <row r="1932" ht="12.75" hidden="1"/>
    <row r="1933" ht="12.75" hidden="1"/>
    <row r="1934" ht="12.75" hidden="1"/>
    <row r="1935" ht="12.75" hidden="1"/>
    <row r="1936" ht="12.75" hidden="1"/>
    <row r="1937" ht="12.75" hidden="1"/>
    <row r="1938" ht="12.75" hidden="1"/>
    <row r="1939" ht="12.75" hidden="1"/>
    <row r="1940" ht="12.75" hidden="1"/>
    <row r="1941" ht="12.75" hidden="1"/>
    <row r="1942" ht="12.75" hidden="1"/>
    <row r="1943" ht="12.75" hidden="1"/>
    <row r="1944" ht="12.75" hidden="1"/>
    <row r="1945" ht="12.75" hidden="1"/>
    <row r="1946" ht="12.75" hidden="1"/>
    <row r="1947" ht="12.75" hidden="1"/>
    <row r="1948" ht="12.75" hidden="1"/>
    <row r="1949" ht="12.75" hidden="1"/>
    <row r="1950" ht="12.75" hidden="1"/>
    <row r="1951" ht="12.75" hidden="1"/>
    <row r="1952" ht="12.75" hidden="1"/>
    <row r="1953" ht="12.75" hidden="1"/>
    <row r="1954" ht="12.75" hidden="1"/>
    <row r="1955" ht="12.75" hidden="1"/>
    <row r="1956" ht="12.75" hidden="1"/>
    <row r="1957" ht="12.75" hidden="1"/>
    <row r="1958" ht="12.75" hidden="1"/>
    <row r="1959" ht="12.75" hidden="1"/>
    <row r="1960" ht="12.75" hidden="1"/>
    <row r="1961" ht="12.75" hidden="1"/>
    <row r="1962" ht="12.75" hidden="1"/>
    <row r="1963" ht="12.75" hidden="1"/>
    <row r="1964" ht="12.75" hidden="1"/>
    <row r="1965" ht="12.75" hidden="1"/>
    <row r="1966" ht="12.75" hidden="1"/>
    <row r="1967" ht="12.75" hidden="1"/>
    <row r="1968" ht="12.75" hidden="1"/>
    <row r="1969" ht="12.75" hidden="1"/>
    <row r="1970" ht="12.75" hidden="1"/>
    <row r="1971" ht="12.75" hidden="1"/>
    <row r="1972" ht="12.75" hidden="1"/>
    <row r="1973" ht="12.75" hidden="1"/>
    <row r="1974" ht="12.75" hidden="1"/>
    <row r="1975" ht="12.75" hidden="1"/>
    <row r="1976" ht="12.75" hidden="1"/>
    <row r="1977" ht="12.75" hidden="1"/>
    <row r="1978" ht="12.75" hidden="1"/>
    <row r="1979" ht="12.75" hidden="1"/>
    <row r="1980" ht="12.75" hidden="1"/>
    <row r="1981" ht="12.75" hidden="1"/>
    <row r="1982" ht="12.75" hidden="1"/>
    <row r="1983" ht="12.75" hidden="1"/>
    <row r="1984" ht="12.75" hidden="1"/>
    <row r="1985" ht="12.75" hidden="1"/>
    <row r="1986" ht="12.75" hidden="1"/>
    <row r="1987" ht="12.75" hidden="1"/>
    <row r="1988" ht="12.75" hidden="1"/>
    <row r="1989" ht="12.75" hidden="1"/>
    <row r="1990" ht="12.75" hidden="1"/>
    <row r="1991" ht="12.75" hidden="1"/>
    <row r="1992" ht="12.75" hidden="1"/>
    <row r="1993" ht="12.75" hidden="1"/>
    <row r="1994" ht="12.75" hidden="1"/>
    <row r="1995" ht="12.75" hidden="1"/>
    <row r="1996" ht="12.75" hidden="1"/>
    <row r="1997" ht="12.75" hidden="1"/>
    <row r="1998" ht="12.75" hidden="1"/>
    <row r="1999" ht="12.75" hidden="1"/>
    <row r="2000" ht="12.75" hidden="1"/>
    <row r="2001" ht="12.75" hidden="1"/>
    <row r="2002" ht="12.75" hidden="1"/>
    <row r="2003" ht="12.75" hidden="1"/>
    <row r="2004" ht="12.75" hidden="1"/>
    <row r="2005" ht="12.75" hidden="1"/>
    <row r="2006" ht="12.75" hidden="1"/>
    <row r="2007" ht="12.75" hidden="1"/>
    <row r="2008" ht="12.75" hidden="1"/>
    <row r="2009" ht="12.75" hidden="1"/>
    <row r="2010" ht="12.75" hidden="1"/>
    <row r="2011" ht="12.75" hidden="1"/>
    <row r="2012" ht="12.75" hidden="1"/>
    <row r="2013" ht="12.75" hidden="1"/>
    <row r="2014" ht="12.75" hidden="1"/>
    <row r="2015" ht="12.75" hidden="1"/>
    <row r="2016" ht="12.75" hidden="1"/>
    <row r="2017" ht="12.75" hidden="1"/>
    <row r="2018" ht="12.75" hidden="1"/>
    <row r="2019" ht="12.75" hidden="1"/>
    <row r="2020" ht="12.75" hidden="1"/>
    <row r="2021" ht="12.75" hidden="1"/>
    <row r="2022" ht="12.75" hidden="1"/>
    <row r="2023" ht="12.75" hidden="1"/>
    <row r="2024" ht="12.75" hidden="1"/>
    <row r="2025" ht="12.75" hidden="1"/>
    <row r="2026" ht="12.75" hidden="1"/>
    <row r="2027" ht="12.75" hidden="1"/>
    <row r="2028" ht="12.75" hidden="1"/>
    <row r="2029" ht="12.75" hidden="1"/>
    <row r="2030" ht="12.75" hidden="1"/>
    <row r="2031" ht="12.75" hidden="1"/>
    <row r="2032" ht="12.75" hidden="1"/>
    <row r="2033" ht="12.75" hidden="1"/>
    <row r="2034" ht="12.75" hidden="1"/>
    <row r="2035" ht="12.75" hidden="1"/>
    <row r="2036" ht="12.75" hidden="1"/>
    <row r="2037" ht="12.75" hidden="1"/>
    <row r="2038" ht="12.75" hidden="1"/>
    <row r="2039" ht="12.75" hidden="1"/>
    <row r="2040" ht="12.75" hidden="1"/>
    <row r="2041" ht="12.75" hidden="1"/>
    <row r="2042" ht="12.75" hidden="1"/>
    <row r="2043" ht="12.75" hidden="1"/>
    <row r="2044" ht="12.75" hidden="1"/>
    <row r="2045" ht="12.75" hidden="1"/>
    <row r="2046" ht="12.75" hidden="1"/>
    <row r="2047" ht="12.75" hidden="1"/>
    <row r="2048" ht="12.75" hidden="1"/>
    <row r="2049" ht="12.75" hidden="1"/>
    <row r="2050" ht="12.75" hidden="1"/>
    <row r="2051" ht="12.75" hidden="1"/>
    <row r="2052" ht="12.75" hidden="1"/>
    <row r="2053" ht="12.75" hidden="1"/>
    <row r="2054" ht="12.75" hidden="1"/>
    <row r="2055" ht="12.75" hidden="1"/>
    <row r="2056" ht="12.75" hidden="1"/>
    <row r="2057" ht="12.75" hidden="1"/>
    <row r="2058" ht="12.75" hidden="1"/>
    <row r="2059" ht="12.75" hidden="1"/>
    <row r="2060" ht="12.75" hidden="1"/>
    <row r="2061" ht="12.75" hidden="1"/>
    <row r="2062" ht="12.75" hidden="1"/>
    <row r="2063" ht="12.75" hidden="1"/>
    <row r="2064" ht="12.75" hidden="1"/>
    <row r="2065" ht="12.75" hidden="1"/>
    <row r="2066" ht="12.75" hidden="1"/>
    <row r="2067" ht="12.75" hidden="1"/>
    <row r="2068" ht="12.75" hidden="1"/>
    <row r="2069" ht="12.75" hidden="1"/>
    <row r="2070" ht="12.75" hidden="1"/>
    <row r="2071" ht="12.75" hidden="1"/>
    <row r="2072" ht="12.75" hidden="1"/>
    <row r="2073" ht="12.75" hidden="1"/>
    <row r="2074" ht="12.75" hidden="1"/>
    <row r="2075" ht="12.75" hidden="1"/>
    <row r="2076" ht="12.75" hidden="1"/>
    <row r="2077" ht="12.75" hidden="1"/>
    <row r="2078" ht="12.75" hidden="1"/>
    <row r="2079" ht="12.75" hidden="1"/>
    <row r="2080" ht="12.75" hidden="1"/>
    <row r="2081" ht="12.75" hidden="1"/>
    <row r="2082" ht="12.75" hidden="1"/>
    <row r="2083" ht="12.75" hidden="1"/>
    <row r="2084" ht="12.75" hidden="1"/>
    <row r="2085" ht="12.75" hidden="1"/>
    <row r="2086" ht="12.75" hidden="1"/>
    <row r="2087" ht="12.75" hidden="1"/>
    <row r="2088" ht="12.75" hidden="1"/>
    <row r="2089" ht="12.75" hidden="1"/>
    <row r="2090" ht="12.75" hidden="1"/>
    <row r="2091" ht="12.75" hidden="1"/>
    <row r="2092" ht="12.75" hidden="1"/>
    <row r="2093" ht="12.75" hidden="1"/>
    <row r="2094" ht="12.75" hidden="1"/>
    <row r="2095" ht="12.75" hidden="1"/>
    <row r="2096" ht="12.75" hidden="1"/>
    <row r="2097" ht="12.75" hidden="1"/>
    <row r="2098" ht="12.75" hidden="1"/>
    <row r="2099" ht="12.75" hidden="1"/>
    <row r="2100" ht="12.75" hidden="1"/>
    <row r="2101" ht="12.75" hidden="1"/>
    <row r="2102" ht="12.75" hidden="1"/>
    <row r="2103" ht="12.75" hidden="1"/>
    <row r="2104" ht="12.75" hidden="1"/>
    <row r="2105" ht="12.75" hidden="1"/>
    <row r="2106" ht="12.75" hidden="1"/>
    <row r="2107" ht="12.75" hidden="1"/>
    <row r="2108" ht="12.75" hidden="1"/>
    <row r="2109" ht="12.75" hidden="1"/>
    <row r="2110" ht="12.75" hidden="1"/>
    <row r="2111" ht="12.75" hidden="1"/>
    <row r="2112" ht="12.75" hidden="1"/>
    <row r="2113" ht="12.75" hidden="1"/>
    <row r="2114" ht="12.75" hidden="1"/>
    <row r="2115" ht="12.75" hidden="1"/>
    <row r="2116" ht="12.75" hidden="1"/>
    <row r="2117" ht="12.75" hidden="1"/>
    <row r="2118" ht="12.75" hidden="1"/>
    <row r="2119" ht="12.75" hidden="1"/>
    <row r="2120" ht="12.75" hidden="1"/>
    <row r="2121" ht="12.75" hidden="1"/>
    <row r="2122" ht="12.75" hidden="1"/>
    <row r="2123" ht="12.75" hidden="1"/>
    <row r="2124" ht="12.75" hidden="1"/>
    <row r="2125" ht="12.75" hidden="1"/>
    <row r="2126" ht="12.75" hidden="1"/>
    <row r="2127" ht="12.75" hidden="1"/>
    <row r="2128" ht="12.75" hidden="1"/>
    <row r="2129" ht="12.75" hidden="1"/>
    <row r="2130" ht="12.75" hidden="1"/>
    <row r="2131" ht="12.75" hidden="1"/>
    <row r="2132" ht="12.75" hidden="1"/>
    <row r="2133" ht="12.75" hidden="1"/>
    <row r="2134" ht="12.75" hidden="1"/>
    <row r="2135" ht="12.75" hidden="1"/>
    <row r="2136" ht="12.75" hidden="1"/>
    <row r="2137" ht="12.75" hidden="1"/>
    <row r="2138" ht="12.75" hidden="1"/>
    <row r="2139" ht="12.75" hidden="1"/>
    <row r="2140" ht="12.75" hidden="1"/>
    <row r="2141" ht="12.75" hidden="1"/>
    <row r="2142" ht="12.75" hidden="1"/>
    <row r="2143" ht="12.75" hidden="1"/>
    <row r="2144" ht="12.75" hidden="1"/>
    <row r="2145" ht="12.75" hidden="1"/>
    <row r="2146" ht="12.75" hidden="1"/>
    <row r="2147" ht="12.75" hidden="1"/>
    <row r="2148" ht="12.75" hidden="1"/>
    <row r="2149" ht="12.75" hidden="1"/>
    <row r="2150" ht="12.75" hidden="1"/>
    <row r="2151" ht="12.75" hidden="1"/>
    <row r="2152" ht="12.75" hidden="1"/>
    <row r="2153" ht="12.75" hidden="1"/>
    <row r="2154" ht="12.75" hidden="1"/>
    <row r="2155" ht="12.75" hidden="1"/>
    <row r="2156" ht="12.75" hidden="1"/>
    <row r="2157" ht="12.75" hidden="1"/>
    <row r="2158" ht="12.75" hidden="1"/>
    <row r="2159" ht="12.75" hidden="1"/>
    <row r="2160" ht="12.75" hidden="1"/>
    <row r="2161" ht="12.75" hidden="1"/>
    <row r="2162" ht="12.75" hidden="1"/>
    <row r="2163" ht="12.75" hidden="1"/>
    <row r="2164" ht="12.75" hidden="1"/>
    <row r="2165" ht="12.75" hidden="1"/>
    <row r="2166" ht="12.75" hidden="1"/>
    <row r="2167" ht="12.75" hidden="1"/>
    <row r="2168" ht="12.75" hidden="1"/>
    <row r="2169" ht="12.75" hidden="1"/>
    <row r="2170" ht="12.75" hidden="1"/>
    <row r="2171" ht="12.75" hidden="1"/>
    <row r="2172" ht="12.75" hidden="1"/>
    <row r="2173" ht="12.75" hidden="1"/>
    <row r="2174" ht="12.75" hidden="1"/>
    <row r="2175" ht="12.75" hidden="1"/>
    <row r="2176" ht="12.75" hidden="1"/>
    <row r="2177" ht="12.75" hidden="1"/>
    <row r="2178" ht="12.75" hidden="1"/>
    <row r="2179" ht="12.75" hidden="1"/>
    <row r="2180" ht="12.75" hidden="1"/>
    <row r="2181" ht="12.75" hidden="1"/>
    <row r="2182" ht="12.75" hidden="1"/>
    <row r="2183" ht="12.75" hidden="1"/>
    <row r="2184" ht="12.75" hidden="1"/>
    <row r="2185" ht="12.75" hidden="1"/>
    <row r="2186" ht="12.75" hidden="1"/>
    <row r="2187" ht="12.75" hidden="1"/>
    <row r="2188" ht="12.75" hidden="1"/>
    <row r="2189" ht="12.75" hidden="1"/>
    <row r="2190" ht="12.75" hidden="1"/>
    <row r="2191" ht="12.75" hidden="1"/>
    <row r="2192" ht="12.75" hidden="1"/>
    <row r="2193" ht="12.75" hidden="1"/>
    <row r="2194" ht="12.75" hidden="1"/>
    <row r="2195" ht="12.75" hidden="1"/>
    <row r="2196" ht="12.75" hidden="1"/>
    <row r="2197" ht="12.75" hidden="1"/>
    <row r="2198" ht="12.75" hidden="1"/>
    <row r="2199" ht="12.75" hidden="1"/>
    <row r="2200" ht="12.75" hidden="1"/>
    <row r="2201" ht="12.75" hidden="1"/>
    <row r="2202" ht="12.75" hidden="1"/>
    <row r="2203" ht="12.75" hidden="1"/>
    <row r="2204" ht="12.75" hidden="1"/>
    <row r="2205" ht="12.75" hidden="1"/>
    <row r="2206" ht="12.75" hidden="1"/>
    <row r="2207" ht="12.75" hidden="1"/>
    <row r="2208" ht="12.75" hidden="1"/>
    <row r="2209" ht="12.75" hidden="1"/>
    <row r="2210" ht="12.75" hidden="1"/>
    <row r="2211" ht="12.75" hidden="1"/>
    <row r="2212" ht="12.75" hidden="1"/>
    <row r="2213" ht="12.75" hidden="1"/>
    <row r="2214" ht="12.75" hidden="1"/>
    <row r="2215" ht="12.75" hidden="1"/>
    <row r="2216" ht="12.75" hidden="1"/>
    <row r="2217" ht="12.75" hidden="1"/>
    <row r="2218" ht="12.75" hidden="1"/>
    <row r="2219" ht="12.75" hidden="1"/>
    <row r="2220" ht="12.75" hidden="1"/>
    <row r="2221" ht="12.75" hidden="1"/>
    <row r="2222" ht="12.75" hidden="1"/>
    <row r="2223" ht="12.75" hidden="1"/>
    <row r="2224" ht="12.75" hidden="1"/>
    <row r="2225" ht="12.75" hidden="1"/>
    <row r="2226" ht="12.75" hidden="1"/>
    <row r="2227" ht="12.75" hidden="1"/>
    <row r="2228" ht="12.75" hidden="1"/>
    <row r="2229" ht="12.75" hidden="1"/>
    <row r="2230" ht="12.75" hidden="1"/>
    <row r="2231" ht="12.75" hidden="1"/>
    <row r="2232" ht="12.75" hidden="1"/>
    <row r="2233" ht="12.75" hidden="1"/>
    <row r="2234" ht="12.75" hidden="1"/>
    <row r="2235" ht="12.75" hidden="1"/>
    <row r="2236" ht="12.75" hidden="1"/>
    <row r="2237" ht="12.75" hidden="1"/>
    <row r="2238" ht="12.75" hidden="1"/>
    <row r="2239" ht="12.75" hidden="1"/>
    <row r="2240" ht="12.75" hidden="1"/>
    <row r="2241" ht="12.75" hidden="1"/>
    <row r="2242" ht="12.75" hidden="1"/>
    <row r="2243" ht="12.75" hidden="1"/>
    <row r="2244" ht="12.75" hidden="1"/>
    <row r="2245" ht="12.75" hidden="1"/>
    <row r="2246" ht="12.75" hidden="1"/>
    <row r="2247" ht="12.75" hidden="1"/>
    <row r="2248" ht="12.75" hidden="1"/>
    <row r="2249" ht="12.75" hidden="1"/>
    <row r="2250" ht="12.75" hidden="1"/>
    <row r="2251" ht="12.75" hidden="1"/>
    <row r="2252" ht="12.75" hidden="1"/>
    <row r="2253" ht="12.75" hidden="1"/>
    <row r="2254" ht="12.75" hidden="1"/>
    <row r="2255" ht="12.75" hidden="1"/>
    <row r="2256" ht="12.75" hidden="1"/>
    <row r="2257" ht="12.75" hidden="1"/>
    <row r="2258" ht="12.75" hidden="1"/>
    <row r="2259" ht="12.75" hidden="1"/>
    <row r="2260" ht="12.75" hidden="1"/>
    <row r="2261" ht="12.75" hidden="1"/>
    <row r="2262" ht="12.75" hidden="1"/>
    <row r="2263" ht="12.75" hidden="1"/>
    <row r="2264" ht="12.75" hidden="1"/>
    <row r="2265" ht="12.75" hidden="1"/>
    <row r="2266" ht="12.75" hidden="1"/>
    <row r="2267" ht="12.75" hidden="1"/>
    <row r="2268" ht="12.75" hidden="1"/>
    <row r="2269" ht="12.75" hidden="1"/>
    <row r="2270" ht="12.75" hidden="1"/>
    <row r="2271" ht="12.75" hidden="1"/>
    <row r="2272" ht="12.75" hidden="1"/>
    <row r="2273" ht="12.75" hidden="1"/>
    <row r="2274" ht="12.75" hidden="1"/>
    <row r="2275" ht="12.75" hidden="1"/>
    <row r="2276" ht="12.75" hidden="1"/>
    <row r="2277" ht="12.75" hidden="1"/>
    <row r="2278" ht="12.75" hidden="1"/>
    <row r="2279" ht="12.75" hidden="1"/>
    <row r="2280" ht="12.75" hidden="1"/>
    <row r="2281" ht="12.75" hidden="1"/>
    <row r="2282" ht="12.75" hidden="1"/>
    <row r="2283" ht="12.75" hidden="1"/>
    <row r="2284" ht="12.75" hidden="1"/>
    <row r="2285" ht="12.75" hidden="1"/>
    <row r="2286" ht="12.75" hidden="1"/>
    <row r="2287" ht="12.75" hidden="1"/>
    <row r="2288" ht="12.75" hidden="1"/>
    <row r="2289" ht="12.75" hidden="1"/>
    <row r="2290" ht="12.75" hidden="1"/>
    <row r="2291" ht="12.75" hidden="1"/>
    <row r="2292" ht="12.75" hidden="1"/>
    <row r="2293" ht="12.75" hidden="1"/>
    <row r="2294" ht="12.75" hidden="1"/>
    <row r="2295" ht="12.75" hidden="1"/>
    <row r="2296" ht="12.75" hidden="1"/>
    <row r="2297" ht="12.75" hidden="1"/>
    <row r="2298" ht="12.75" hidden="1"/>
    <row r="2299" ht="12.75" hidden="1"/>
    <row r="2300" ht="12.75" hidden="1"/>
    <row r="2301" ht="12.75" hidden="1"/>
    <row r="2302" ht="12.75" hidden="1"/>
    <row r="2303" ht="12.75" hidden="1"/>
    <row r="2304" ht="12.75" hidden="1"/>
    <row r="2305" ht="12.75" hidden="1"/>
    <row r="2306" ht="12.75" hidden="1"/>
    <row r="2307" ht="12.75" hidden="1"/>
    <row r="2308" ht="12.75" hidden="1"/>
    <row r="2309" ht="12.75" hidden="1"/>
    <row r="2310" ht="12.75" hidden="1"/>
    <row r="2311" ht="12.75" hidden="1"/>
    <row r="2312" ht="12.75" hidden="1"/>
    <row r="2313" ht="12.75" hidden="1"/>
    <row r="2314" ht="12.75" hidden="1"/>
    <row r="2315" ht="12.75" hidden="1"/>
    <row r="2316" ht="12.75" hidden="1"/>
    <row r="2317" ht="12.75" hidden="1"/>
    <row r="2318" ht="12.75" hidden="1"/>
    <row r="2319" ht="12.75" hidden="1"/>
    <row r="2320" ht="12.75" hidden="1"/>
    <row r="2321" ht="12.75" hidden="1"/>
    <row r="2322" ht="12.75" hidden="1"/>
    <row r="2323" ht="12.75" hidden="1"/>
    <row r="2324" ht="12.75" hidden="1"/>
    <row r="2325" ht="12.75" hidden="1"/>
    <row r="2326" ht="12.75" hidden="1"/>
    <row r="2327" ht="12.75" hidden="1"/>
    <row r="2328" ht="12.75" hidden="1"/>
    <row r="2329" ht="12.75" hidden="1"/>
    <row r="2330" ht="12.75" hidden="1"/>
    <row r="2331" ht="12.75" hidden="1"/>
    <row r="2332" ht="12.75" hidden="1"/>
    <row r="2333" ht="12.75" hidden="1"/>
    <row r="2334" ht="12.75" hidden="1"/>
    <row r="2335" ht="12.75" hidden="1"/>
    <row r="2336" ht="12.75" hidden="1"/>
    <row r="2337" ht="12.75" hidden="1"/>
    <row r="2338" ht="12.75" hidden="1"/>
    <row r="2339" ht="12.75" hidden="1"/>
    <row r="2340" ht="12.75" hidden="1"/>
    <row r="2341" ht="12.75" hidden="1"/>
    <row r="2342" ht="12.75" hidden="1"/>
    <row r="2343" ht="12.75" hidden="1"/>
    <row r="2344" ht="12.75" hidden="1"/>
    <row r="2345" ht="12.75" hidden="1"/>
    <row r="2346" ht="12.75" hidden="1"/>
    <row r="2347" ht="12.75" hidden="1"/>
    <row r="2348" ht="12.75" hidden="1"/>
    <row r="2349" ht="12.75" hidden="1"/>
    <row r="2350" ht="12.75" hidden="1"/>
    <row r="2351" ht="12.75" hidden="1"/>
    <row r="2352" ht="12.75" hidden="1"/>
    <row r="2353" ht="12.75" hidden="1"/>
    <row r="2354" ht="12.75" hidden="1"/>
    <row r="2355" ht="12.75" hidden="1"/>
    <row r="2356" ht="12.75" hidden="1"/>
    <row r="2357" ht="12.75" hidden="1"/>
    <row r="2358" ht="12.75" hidden="1"/>
    <row r="2359" ht="12.75" hidden="1"/>
    <row r="2360" ht="12.75" hidden="1"/>
    <row r="2361" ht="12.75" hidden="1"/>
    <row r="2362" ht="12.75" hidden="1"/>
    <row r="2363" ht="12.75" hidden="1"/>
    <row r="2364" ht="12.75" hidden="1"/>
    <row r="2365" ht="12.75" hidden="1"/>
    <row r="2366" ht="12.75" hidden="1"/>
    <row r="2367" ht="12.75" hidden="1"/>
    <row r="2368" ht="12.75" hidden="1"/>
    <row r="2369" ht="12.75" hidden="1"/>
    <row r="2370" ht="12.75" hidden="1"/>
    <row r="2371" ht="12.75" hidden="1"/>
    <row r="2372" ht="12.75" hidden="1"/>
    <row r="2373" ht="12.75" hidden="1"/>
    <row r="2374" ht="12.75" hidden="1"/>
    <row r="2375" ht="12.75" hidden="1"/>
    <row r="2376" ht="12.75" hidden="1"/>
    <row r="2377" ht="12.75" hidden="1"/>
    <row r="2378" ht="12.75" hidden="1"/>
    <row r="2379" ht="12.75" hidden="1"/>
    <row r="2380" ht="12.75" hidden="1"/>
    <row r="2381" ht="12.75" hidden="1"/>
    <row r="2382" ht="12.75" hidden="1"/>
    <row r="2383" ht="12.75" hidden="1"/>
    <row r="2384" ht="12.75" hidden="1"/>
    <row r="2385" ht="12.75" hidden="1"/>
    <row r="2386" ht="12.75" hidden="1"/>
    <row r="2387" ht="12.75" hidden="1"/>
    <row r="2388" ht="12.75" hidden="1"/>
    <row r="2389" ht="12.75" hidden="1"/>
    <row r="2390" ht="12.75" hidden="1"/>
    <row r="2391" ht="12.75" hidden="1"/>
    <row r="2392" ht="12.75" hidden="1"/>
    <row r="2393" ht="12.75" hidden="1"/>
    <row r="2394" ht="12.75" hidden="1"/>
    <row r="2395" ht="12.75" hidden="1"/>
    <row r="2396" ht="12.75" hidden="1"/>
    <row r="2397" ht="12.75" hidden="1"/>
    <row r="2398" ht="12.75" hidden="1"/>
    <row r="2399" ht="12.75" hidden="1"/>
    <row r="2400" ht="12.75" hidden="1"/>
    <row r="2401" spans="20:20" ht="12.75" hidden="1"/>
    <row r="2402" spans="20:20" ht="12.75" hidden="1"/>
    <row r="2403" spans="20:20" ht="12.75" hidden="1"/>
    <row r="2404" spans="20:20" ht="12.75" hidden="1"/>
    <row r="2405" spans="20:20" ht="12.75" hidden="1"/>
    <row r="2406" spans="20:20" ht="12.75" hidden="1"/>
    <row r="2407" spans="20:20" ht="12.75" hidden="1"/>
    <row r="2408" spans="20:20" ht="12.75" hidden="1"/>
    <row r="2409" spans="20:20" ht="12.75" hidden="1"/>
    <row r="2410" spans="20:20" ht="12.75" hidden="1"/>
    <row r="2411" spans="20:20" ht="12.75" hidden="1"/>
    <row r="2412" spans="20:20" ht="12.75" hidden="1"/>
    <row r="2413" spans="20:20" ht="12.75" hidden="1"/>
    <row r="2414" spans="20:20" ht="12.75" hidden="1">
      <c r="T2414" s="34" t="b">
        <v>1</v>
      </c>
    </row>
    <row r="2415" spans="20:20" ht="12.75" hidden="1"/>
    <row r="2416" spans="20:20" ht="12.75" hidden="1"/>
    <row r="2417" ht="12.75" hidden="1"/>
    <row r="2418" ht="12.75" hidden="1"/>
    <row r="2419" ht="12.75" hidden="1"/>
    <row r="2420" ht="12.75" hidden="1"/>
    <row r="2421" ht="12.75" hidden="1"/>
    <row r="2422" ht="12.75" hidden="1"/>
    <row r="2423" ht="12.75" hidden="1"/>
    <row r="2424" ht="12.75" hidden="1"/>
    <row r="2425" ht="12.75" hidden="1"/>
    <row r="2426" ht="12.75" hidden="1"/>
    <row r="2427" ht="12.75" hidden="1"/>
    <row r="2428" ht="12.75" hidden="1"/>
    <row r="2429" ht="12.75" hidden="1"/>
    <row r="2430" ht="12.75" hidden="1"/>
    <row r="2431" ht="12.75" hidden="1"/>
    <row r="2432" ht="12.75" hidden="1"/>
    <row r="2433" ht="12.75" hidden="1"/>
    <row r="2434" ht="12.75" hidden="1"/>
    <row r="2435" ht="12.75" hidden="1"/>
    <row r="2436" ht="12.75" hidden="1"/>
    <row r="2437" ht="12.75" hidden="1"/>
    <row r="2438" ht="12.75" hidden="1"/>
    <row r="2439" ht="12.75" hidden="1"/>
    <row r="2440" ht="12.75" hidden="1"/>
    <row r="2441" ht="12.75" hidden="1"/>
    <row r="2442" ht="12.75" hidden="1"/>
    <row r="2443" ht="12.75" hidden="1"/>
    <row r="2444" ht="12.75" hidden="1"/>
    <row r="2445" ht="12.75" hidden="1"/>
    <row r="2446" ht="12.75" hidden="1"/>
    <row r="2447" ht="12.75" hidden="1"/>
    <row r="2448" ht="12.75" hidden="1"/>
    <row r="2449" ht="12.75" hidden="1"/>
    <row r="2450" ht="12.75" hidden="1"/>
    <row r="2451" ht="12.75" hidden="1"/>
    <row r="2452" ht="12.75" hidden="1"/>
    <row r="2453" ht="12.75" hidden="1"/>
    <row r="2454" ht="12.75" hidden="1"/>
    <row r="2455" ht="12.75" hidden="1"/>
    <row r="2456" ht="12.75" hidden="1"/>
    <row r="2457" ht="12.75" hidden="1"/>
    <row r="2458" ht="12.75" hidden="1"/>
    <row r="2459" ht="12.75" hidden="1"/>
    <row r="2460" ht="12.75" hidden="1"/>
    <row r="2461" ht="12.75" hidden="1"/>
    <row r="2462" ht="12.75" hidden="1"/>
    <row r="2463" ht="12.75" hidden="1"/>
    <row r="2464" ht="12.75" hidden="1"/>
    <row r="2465" ht="12.75" hidden="1"/>
    <row r="2466" ht="12.75" hidden="1"/>
    <row r="2467" ht="12.75" hidden="1"/>
    <row r="2468" ht="12.75" hidden="1"/>
    <row r="2469" ht="12.75" hidden="1"/>
    <row r="2470" ht="12.75" hidden="1"/>
    <row r="2471" ht="12.75" hidden="1"/>
    <row r="2472" ht="12.75" hidden="1"/>
    <row r="2473" ht="12.75" hidden="1"/>
    <row r="2474" ht="12.75" hidden="1"/>
    <row r="2475" ht="12.75" hidden="1"/>
    <row r="2476" ht="12.75" hidden="1"/>
    <row r="2477" ht="12.75" hidden="1"/>
    <row r="2478" ht="12.75" hidden="1"/>
    <row r="2479" ht="12.75" hidden="1"/>
    <row r="2480" ht="12.75" hidden="1"/>
    <row r="2481" ht="12.75" hidden="1"/>
    <row r="2482" ht="12.75" hidden="1"/>
    <row r="2483" ht="12.75" hidden="1"/>
    <row r="2484" ht="12.75" hidden="1"/>
    <row r="2485" ht="12.75" hidden="1"/>
    <row r="2486" ht="12.75" hidden="1"/>
    <row r="2487" ht="12.75" hidden="1"/>
    <row r="2488" ht="12.75" hidden="1"/>
    <row r="2489" ht="12.75" hidden="1"/>
    <row r="2490" ht="12.75" hidden="1"/>
    <row r="2491" ht="12.75" hidden="1"/>
    <row r="2492" ht="12.75" hidden="1"/>
    <row r="2493" ht="12.75" hidden="1"/>
    <row r="2494" ht="12.75" hidden="1"/>
    <row r="2495" ht="12.75" hidden="1"/>
    <row r="2496" ht="12.75" hidden="1"/>
    <row r="2497" ht="12.75" hidden="1"/>
    <row r="2498" ht="12.75" hidden="1"/>
    <row r="2499" ht="12.75" hidden="1"/>
    <row r="2500" ht="12.75" hidden="1"/>
    <row r="2501" ht="12.75" hidden="1"/>
    <row r="2502" ht="12.75" hidden="1"/>
    <row r="2503" ht="12.75" hidden="1"/>
    <row r="2504" ht="12.75" hidden="1"/>
    <row r="2505" ht="12.75" hidden="1"/>
    <row r="2506" ht="12.75" hidden="1"/>
    <row r="2507" ht="12.75" hidden="1"/>
    <row r="2508" ht="12.75" hidden="1"/>
    <row r="2509" ht="12.75" hidden="1"/>
    <row r="2510" ht="12.75" hidden="1"/>
    <row r="2511" ht="12.75" hidden="1"/>
    <row r="2512" ht="12.75" hidden="1"/>
    <row r="2513" ht="12.75" hidden="1"/>
    <row r="2514" ht="12.75" hidden="1"/>
    <row r="2515" ht="12.75" hidden="1"/>
    <row r="2516" ht="12.75" hidden="1"/>
    <row r="2517" ht="12.75" hidden="1"/>
    <row r="2518" ht="12.75" hidden="1"/>
    <row r="2519" ht="12.75" hidden="1"/>
    <row r="2520" ht="12.75" hidden="1"/>
    <row r="2521" ht="12.75" hidden="1"/>
    <row r="2522" ht="12.75" hidden="1"/>
    <row r="2523" ht="12.75" hidden="1"/>
    <row r="2524" ht="12.75" hidden="1"/>
    <row r="2525" ht="12.75" hidden="1"/>
    <row r="2526" ht="12.75" hidden="1"/>
    <row r="2527" ht="12.75" hidden="1"/>
    <row r="2528" ht="12.75" hidden="1"/>
    <row r="2529" ht="12.75" hidden="1"/>
    <row r="2530" ht="12.75" hidden="1"/>
    <row r="2531" ht="12.75" hidden="1"/>
    <row r="2532" ht="12.75" hidden="1"/>
    <row r="2533" ht="12.75" hidden="1"/>
    <row r="2534" ht="12.75" hidden="1"/>
    <row r="2535" ht="12.75" hidden="1"/>
    <row r="2536" ht="12.75" hidden="1"/>
    <row r="2537" ht="12.75" hidden="1"/>
    <row r="2538" ht="12.75" hidden="1"/>
    <row r="2539" ht="12.75" hidden="1"/>
    <row r="2540" ht="12.75" hidden="1"/>
    <row r="2541" ht="12.75" hidden="1"/>
    <row r="2542" ht="12.75" hidden="1"/>
    <row r="2543" ht="12.75" hidden="1"/>
    <row r="2544" ht="12.75" hidden="1"/>
    <row r="2545" ht="12.75" hidden="1"/>
    <row r="2546" ht="12.75" hidden="1"/>
    <row r="2547" ht="12.75" hidden="1"/>
    <row r="2548" ht="12.75" hidden="1"/>
    <row r="2549" ht="12.75" hidden="1"/>
    <row r="2550" ht="12.75" hidden="1"/>
    <row r="2551" ht="12.75" hidden="1"/>
    <row r="2552" ht="12.75" hidden="1"/>
    <row r="2553" ht="12.75" hidden="1"/>
    <row r="2554" ht="12.75" hidden="1"/>
    <row r="2555" ht="12.75" hidden="1"/>
    <row r="2556" ht="12.75" hidden="1"/>
    <row r="2557" ht="12.75" hidden="1"/>
    <row r="2558" ht="12.75" hidden="1"/>
    <row r="2559" ht="12.75" hidden="1"/>
    <row r="2560" ht="12.75" hidden="1"/>
    <row r="2561" ht="12.75" hidden="1"/>
    <row r="2562" ht="12.75" hidden="1"/>
    <row r="2563" ht="12.75" hidden="1"/>
    <row r="2564" ht="12.75" hidden="1"/>
    <row r="2565" ht="12.75" hidden="1"/>
    <row r="2566" ht="12.75" hidden="1"/>
    <row r="2567" ht="12.75" hidden="1"/>
    <row r="2568" ht="12.75" hidden="1"/>
    <row r="2569" ht="12.75" hidden="1"/>
    <row r="2570" ht="12.75" hidden="1"/>
    <row r="2571" ht="12.75" hidden="1"/>
    <row r="2572" ht="12.75" hidden="1"/>
    <row r="2573" ht="12.75" hidden="1"/>
    <row r="2574" ht="12.75" hidden="1"/>
    <row r="2575" ht="12.75" hidden="1"/>
    <row r="2576" ht="12.75" hidden="1"/>
    <row r="2577" ht="12.75" hidden="1"/>
    <row r="2578" ht="12.75" hidden="1"/>
    <row r="2579" ht="12.75" hidden="1"/>
    <row r="2580" ht="12.75" hidden="1"/>
    <row r="2581" ht="12.75" hidden="1"/>
    <row r="2582" ht="12.75" hidden="1"/>
    <row r="2583" ht="12.75" hidden="1"/>
    <row r="2584" ht="12.75" hidden="1"/>
    <row r="2585" ht="12.75" hidden="1"/>
    <row r="2586" ht="12.75" hidden="1"/>
    <row r="2587" ht="12.75" hidden="1"/>
    <row r="2588" ht="12.75" hidden="1"/>
    <row r="2589" ht="12.75" hidden="1"/>
    <row r="2590" ht="12.75" hidden="1"/>
    <row r="2591" ht="12.75" hidden="1"/>
    <row r="2592" ht="12.75" hidden="1"/>
    <row r="2593" ht="12.75" hidden="1"/>
    <row r="2594" ht="12.75" hidden="1"/>
    <row r="2595" ht="12.75" hidden="1"/>
    <row r="2596" ht="12.75" hidden="1"/>
    <row r="2597" ht="12.75" hidden="1"/>
    <row r="2598" ht="12.75" hidden="1"/>
    <row r="2599" ht="12.75" hidden="1"/>
    <row r="2600" ht="12.75" hidden="1"/>
    <row r="2601" ht="12.75" hidden="1"/>
    <row r="2602" ht="12.75" hidden="1"/>
    <row r="2603" ht="12.75" hidden="1"/>
    <row r="2604" ht="12.75" hidden="1"/>
    <row r="2605" ht="12.75" hidden="1"/>
    <row r="2606" ht="12.75" hidden="1"/>
    <row r="2607" ht="12.75" hidden="1"/>
    <row r="2608" ht="12.75" hidden="1"/>
    <row r="2609" ht="12.75" hidden="1"/>
    <row r="2610" ht="12.75" hidden="1"/>
    <row r="2611" ht="12.75" hidden="1"/>
    <row r="2612" ht="12.75" hidden="1"/>
    <row r="2613" ht="12.75" hidden="1"/>
    <row r="2614" ht="12.75" hidden="1"/>
    <row r="2615" ht="12.75" hidden="1"/>
    <row r="2616" ht="12.75" hidden="1"/>
    <row r="2617" ht="12.75" hidden="1"/>
    <row r="2618" ht="12.75" hidden="1"/>
    <row r="2619" ht="12.75" hidden="1"/>
    <row r="2620" ht="12.75" hidden="1"/>
    <row r="2621" ht="12.75" hidden="1"/>
    <row r="2622" ht="12.75" hidden="1"/>
    <row r="2623" ht="12.75" hidden="1"/>
    <row r="2624" ht="12.75" hidden="1"/>
    <row r="2625" ht="12.75" hidden="1"/>
    <row r="2626" ht="12.75" hidden="1"/>
    <row r="2627" ht="12.75" hidden="1"/>
    <row r="2628" ht="12.75" hidden="1"/>
    <row r="2629" ht="12.75" hidden="1"/>
    <row r="2630" ht="12.75" hidden="1"/>
    <row r="2631" ht="12.75" hidden="1"/>
    <row r="2632" ht="12.75" hidden="1"/>
    <row r="2633" ht="12.75" hidden="1"/>
    <row r="2634" ht="12.75" hidden="1"/>
    <row r="2635" ht="12.75" hidden="1"/>
    <row r="2636" ht="12.75" hidden="1"/>
    <row r="2637" ht="12.75" hidden="1"/>
    <row r="2638" ht="12.75" hidden="1"/>
    <row r="2639" ht="12.75" hidden="1"/>
    <row r="2640" ht="12.75" hidden="1"/>
    <row r="2641" ht="12.75" hidden="1"/>
    <row r="2642" ht="12.75" hidden="1"/>
    <row r="2643" ht="12.75" hidden="1"/>
    <row r="2644" ht="12.75" hidden="1"/>
    <row r="2645" ht="12.75" hidden="1"/>
    <row r="2646" ht="12.75" hidden="1"/>
    <row r="2647" ht="12.75" hidden="1"/>
    <row r="2648" ht="12.75" hidden="1"/>
    <row r="2649" ht="12.75" hidden="1"/>
    <row r="2650" ht="12.75" hidden="1"/>
    <row r="2651" ht="12.75" hidden="1"/>
    <row r="2652" ht="12.75" hidden="1"/>
    <row r="2653" ht="12.75" hidden="1"/>
    <row r="2654" ht="12.75" hidden="1"/>
    <row r="2655" ht="12.75" hidden="1"/>
    <row r="2656" ht="12.75" hidden="1"/>
    <row r="2657" ht="12.75" hidden="1"/>
    <row r="2658" ht="12.75" hidden="1"/>
    <row r="2659" ht="12.75" hidden="1"/>
    <row r="2660" ht="12.75" hidden="1"/>
    <row r="2661" ht="12.75" hidden="1"/>
    <row r="2662" ht="12.75" hidden="1"/>
    <row r="2663" ht="12.75" hidden="1"/>
    <row r="2664" ht="12.75" hidden="1"/>
    <row r="2665" ht="12.75" hidden="1"/>
    <row r="2666" ht="12.75" hidden="1"/>
    <row r="2667" ht="12.75" hidden="1"/>
    <row r="2668" ht="12.75" hidden="1"/>
    <row r="2669" ht="12.75" hidden="1"/>
    <row r="2670" ht="12.75" hidden="1"/>
    <row r="2671" ht="12.75" hidden="1"/>
    <row r="2672" ht="12.75" hidden="1"/>
    <row r="2673" ht="12.75" hidden="1"/>
    <row r="2674" ht="12.75" hidden="1"/>
    <row r="2675" ht="12.75" hidden="1"/>
    <row r="2676" ht="12.75" hidden="1"/>
    <row r="2677" ht="12.75" hidden="1"/>
    <row r="2678" ht="12.75" hidden="1"/>
    <row r="2679" ht="12.75" hidden="1"/>
    <row r="2680" ht="12.75" hidden="1"/>
    <row r="2681" ht="12.75" hidden="1"/>
    <row r="2682" ht="12.75" hidden="1"/>
    <row r="2683" ht="12.75" hidden="1"/>
    <row r="2684" ht="12.75" hidden="1"/>
    <row r="2685" ht="12.75" hidden="1"/>
    <row r="2686" ht="12.75" hidden="1"/>
    <row r="2687" ht="12.75" hidden="1"/>
    <row r="2688" ht="12.75" hidden="1"/>
    <row r="2689" ht="12.75" hidden="1"/>
    <row r="2690" ht="12.75" hidden="1"/>
    <row r="2691" ht="12.75" hidden="1"/>
    <row r="2692" ht="12.75" hidden="1"/>
    <row r="2693" ht="12.75" hidden="1"/>
    <row r="2694" ht="12.75" hidden="1"/>
    <row r="2695" ht="12.75" hidden="1"/>
    <row r="2696" ht="12.75" hidden="1"/>
    <row r="2697" ht="12.75" hidden="1"/>
    <row r="2698" ht="12.75" hidden="1"/>
    <row r="2699" ht="12.75" hidden="1"/>
    <row r="2700" ht="12.75" hidden="1"/>
    <row r="2701" ht="12.75" hidden="1"/>
    <row r="2702" ht="12.75" hidden="1"/>
    <row r="2703" ht="12.75" hidden="1"/>
    <row r="2704" ht="12.75" hidden="1"/>
    <row r="2705" ht="12.75" hidden="1"/>
    <row r="2706" ht="12.75" hidden="1"/>
    <row r="2707" ht="12.75" hidden="1"/>
    <row r="2708" ht="12.75" hidden="1"/>
    <row r="2709" ht="12.75" hidden="1"/>
    <row r="2710" ht="12.75" hidden="1"/>
    <row r="2711" ht="12.75" hidden="1"/>
    <row r="2712" ht="12.75" hidden="1"/>
    <row r="2713" ht="12.75" hidden="1"/>
    <row r="2714" ht="12.75" hidden="1"/>
    <row r="2715" ht="12.75" hidden="1"/>
    <row r="2716" ht="12.75" hidden="1"/>
    <row r="2717" ht="12.75" hidden="1"/>
    <row r="2718" ht="12.75" hidden="1"/>
    <row r="2719" ht="12.75" hidden="1"/>
    <row r="2720" ht="12.75" hidden="1"/>
    <row r="2721" ht="12.75" hidden="1"/>
    <row r="2722" ht="12.75" hidden="1"/>
    <row r="2723" ht="12.75" hidden="1"/>
    <row r="2724" ht="12.75" hidden="1"/>
    <row r="2725" ht="12.75" hidden="1"/>
    <row r="2726" ht="12.75" hidden="1"/>
    <row r="2727" ht="12.75" hidden="1"/>
    <row r="2728" ht="12.75" hidden="1"/>
    <row r="2729" ht="12.75" hidden="1"/>
    <row r="2730" ht="12.75" hidden="1"/>
    <row r="2731" ht="12.75" hidden="1"/>
    <row r="2732" ht="12.75" hidden="1"/>
    <row r="2733" ht="12.75" hidden="1"/>
    <row r="2734" ht="12.75" hidden="1"/>
    <row r="2735" ht="12.75" hidden="1"/>
    <row r="2736" ht="12.75" hidden="1"/>
    <row r="2737" ht="12.75" hidden="1"/>
    <row r="2738" ht="12.75" hidden="1"/>
    <row r="2739" ht="12.75" hidden="1"/>
    <row r="2740" ht="12.75" hidden="1"/>
    <row r="2741" ht="12.75" hidden="1"/>
    <row r="2742" ht="12.75" hidden="1"/>
    <row r="2743" ht="12.75" hidden="1"/>
    <row r="2744" ht="12.75" hidden="1"/>
    <row r="2745" ht="12.75" hidden="1"/>
    <row r="2746" ht="12.75" hidden="1"/>
    <row r="2747" ht="12.75" hidden="1"/>
    <row r="2748" ht="12.75" hidden="1"/>
    <row r="2749" ht="12.75" hidden="1"/>
    <row r="2750" ht="12.75" hidden="1"/>
    <row r="2751" ht="12.75" hidden="1"/>
    <row r="2752" ht="12.75" hidden="1"/>
    <row r="2753" ht="12.75" hidden="1"/>
    <row r="2754" ht="12.75" hidden="1"/>
    <row r="2755" ht="12.75" hidden="1"/>
    <row r="2756" ht="12.75" hidden="1"/>
    <row r="2757" ht="12.75" hidden="1"/>
    <row r="2758" ht="12.75" hidden="1"/>
    <row r="2759" ht="12.75" hidden="1"/>
    <row r="2760" ht="12.75" hidden="1"/>
    <row r="2761" ht="12.75" hidden="1"/>
    <row r="2762" ht="12.75" hidden="1"/>
    <row r="2763" ht="12.75" hidden="1"/>
    <row r="2764" ht="12.75" hidden="1"/>
    <row r="2765" ht="12.75" hidden="1"/>
    <row r="2766" ht="12.75" hidden="1"/>
    <row r="2767" ht="12.75" hidden="1"/>
    <row r="2768" ht="12.75" hidden="1"/>
    <row r="2769" ht="12.75" hidden="1"/>
    <row r="2770" ht="12.75" hidden="1"/>
    <row r="2771" ht="12.75" hidden="1"/>
    <row r="2772" ht="12.75" hidden="1"/>
    <row r="2773" ht="12.75" hidden="1"/>
    <row r="2774" ht="12.75" hidden="1"/>
    <row r="2775" ht="12.75" hidden="1"/>
    <row r="2776" ht="12.75" hidden="1"/>
    <row r="2777" ht="12.75" hidden="1"/>
    <row r="2778" ht="12.75" hidden="1"/>
    <row r="2779" ht="12.75" hidden="1"/>
    <row r="2780" ht="12.75" hidden="1"/>
    <row r="2781" ht="12.75" hidden="1"/>
    <row r="2782" ht="12.75" hidden="1"/>
    <row r="2783" ht="12.75" hidden="1"/>
    <row r="2784" ht="12.75" hidden="1"/>
    <row r="2785" ht="12.75" hidden="1"/>
    <row r="2786" ht="12.75" hidden="1"/>
    <row r="2787" ht="12.75" hidden="1"/>
    <row r="2788" ht="12.75" hidden="1"/>
    <row r="2789" ht="12.75" hidden="1"/>
    <row r="2790" ht="12.75" hidden="1"/>
    <row r="2791" ht="12.75" hidden="1"/>
    <row r="2792" ht="12.75" hidden="1"/>
    <row r="2793" ht="12.75" hidden="1"/>
    <row r="2794" ht="12.75" hidden="1"/>
    <row r="2795" ht="12.75" hidden="1"/>
    <row r="2796" ht="12.75" hidden="1"/>
    <row r="2797" ht="12.75" hidden="1"/>
    <row r="2798" ht="12.75" hidden="1"/>
    <row r="2799" ht="12.75" hidden="1"/>
    <row r="2800" ht="12.75" hidden="1"/>
    <row r="2801" ht="12.75" hidden="1"/>
    <row r="2802" ht="12.75" hidden="1"/>
    <row r="2803" ht="12.75" hidden="1"/>
    <row r="2804" ht="12.75" hidden="1"/>
    <row r="2805" ht="12.75" hidden="1"/>
    <row r="2806" ht="12.75" hidden="1"/>
    <row r="2807" ht="12.75" hidden="1"/>
    <row r="2808" ht="12.75" hidden="1"/>
    <row r="2809" ht="12.75" hidden="1"/>
    <row r="2810" ht="12.75" hidden="1"/>
    <row r="2811" ht="12.75" hidden="1"/>
    <row r="2812" ht="12.75" hidden="1"/>
    <row r="2813" ht="12.75" hidden="1"/>
    <row r="2814" ht="12.75" hidden="1"/>
    <row r="2815" ht="12.75" hidden="1"/>
    <row r="2816" ht="12.75" hidden="1"/>
    <row r="2817" ht="12.75" hidden="1"/>
    <row r="2818" ht="12.75" hidden="1"/>
    <row r="2819" ht="12.75" hidden="1"/>
    <row r="2820" ht="12.75" hidden="1"/>
    <row r="2821" ht="12.75" hidden="1"/>
    <row r="2822" ht="12.75" hidden="1"/>
    <row r="2823" ht="12.75" hidden="1"/>
    <row r="2824" ht="12.75" hidden="1"/>
    <row r="2825" ht="12.75" hidden="1"/>
    <row r="2826" ht="12.75" hidden="1"/>
    <row r="2827" ht="12.75" hidden="1"/>
    <row r="2828" ht="12.75" hidden="1"/>
    <row r="2829" ht="12.75" hidden="1"/>
    <row r="2830" ht="12.75" hidden="1"/>
    <row r="2831" ht="12.75" hidden="1"/>
    <row r="2832" ht="12.75" hidden="1"/>
    <row r="2833" ht="12.75" hidden="1"/>
    <row r="2834" ht="12.75" hidden="1"/>
    <row r="2835" ht="12.75" hidden="1"/>
    <row r="2836" ht="12.75" hidden="1"/>
    <row r="2837" ht="12.75" hidden="1"/>
    <row r="2838" ht="12.75" hidden="1"/>
    <row r="2839" ht="12.75" hidden="1"/>
    <row r="2840" ht="12.75" hidden="1"/>
    <row r="2841" ht="12.75" hidden="1"/>
    <row r="2842" ht="12.75" hidden="1"/>
    <row r="2843" ht="12.75" hidden="1"/>
    <row r="2844" ht="12.75" hidden="1"/>
    <row r="2845" ht="12.75" hidden="1"/>
    <row r="2846" ht="12.75" hidden="1"/>
    <row r="2847" ht="12.75" hidden="1"/>
    <row r="2848" ht="12.75" hidden="1"/>
    <row r="2849" ht="12.75" hidden="1"/>
    <row r="2850" ht="12.75" hidden="1"/>
    <row r="2851" ht="12.75" hidden="1"/>
    <row r="2852" ht="12.75" hidden="1"/>
    <row r="2853" ht="12.75" hidden="1"/>
    <row r="2854" ht="12.75" hidden="1"/>
    <row r="2855" ht="12.75" hidden="1"/>
    <row r="2856" ht="12.75" hidden="1"/>
    <row r="2857" ht="12.75" hidden="1"/>
    <row r="2858" ht="12.75" hidden="1"/>
    <row r="2859" ht="12.75" hidden="1"/>
    <row r="2860" ht="12.75" hidden="1"/>
    <row r="2861" ht="12.75" hidden="1"/>
    <row r="2862" ht="12.75" hidden="1"/>
    <row r="2863" ht="12.75" hidden="1"/>
    <row r="2864" ht="12.75" hidden="1"/>
    <row r="2865" ht="12.75" hidden="1"/>
    <row r="2866" ht="12.75" hidden="1"/>
    <row r="2867" ht="12.75" hidden="1"/>
    <row r="2868" ht="12.75" hidden="1"/>
    <row r="2869" ht="12.75" hidden="1"/>
    <row r="2870" ht="12.75" hidden="1"/>
    <row r="2871" ht="12.75" hidden="1"/>
    <row r="2872" ht="12.75" hidden="1"/>
    <row r="2873" ht="12.75" hidden="1"/>
    <row r="2874" ht="12.75" hidden="1"/>
    <row r="2875" ht="12.75" hidden="1"/>
    <row r="2876" ht="12.75" hidden="1"/>
    <row r="2877" ht="12.75" hidden="1"/>
    <row r="2878" ht="12.75" hidden="1"/>
    <row r="2879" ht="12.75" hidden="1"/>
    <row r="2880" ht="12.75" hidden="1"/>
    <row r="2881" ht="12.75" hidden="1"/>
    <row r="2882" ht="12.75" hidden="1"/>
    <row r="2883" ht="12.75" hidden="1"/>
    <row r="2884" ht="12.75" hidden="1"/>
    <row r="2885" ht="12.75" hidden="1"/>
    <row r="2886" ht="12.75" hidden="1"/>
    <row r="2887" ht="12.75" hidden="1"/>
    <row r="2888" ht="12.75" hidden="1"/>
    <row r="2889" ht="12.75" hidden="1"/>
    <row r="2890" ht="12.75" hidden="1"/>
    <row r="2891" ht="12.75" hidden="1"/>
    <row r="2892" ht="12.75" hidden="1"/>
    <row r="2893" ht="12.75" hidden="1"/>
    <row r="2894" ht="12.75" hidden="1"/>
    <row r="2895" ht="12.75" hidden="1"/>
    <row r="2896" ht="12.75" hidden="1"/>
    <row r="2897" ht="12.75" hidden="1"/>
    <row r="2898" ht="12.75" hidden="1"/>
    <row r="2899" ht="12.75" hidden="1"/>
    <row r="2900" ht="12.75" hidden="1"/>
    <row r="2901" ht="12.75" hidden="1"/>
    <row r="2902" ht="12.75" hidden="1"/>
    <row r="2903" ht="12.75" hidden="1"/>
    <row r="2904" ht="12.75" hidden="1"/>
    <row r="2905" ht="12.75" hidden="1"/>
    <row r="2906" ht="12.75" hidden="1"/>
    <row r="2907" ht="12.75" hidden="1"/>
    <row r="2908" ht="12.75" hidden="1"/>
    <row r="2909" ht="12.75" hidden="1"/>
    <row r="2910" ht="12.75" hidden="1"/>
    <row r="2911" ht="12.75" hidden="1"/>
    <row r="2912" ht="12.75" hidden="1"/>
    <row r="2913" ht="12.75" hidden="1"/>
    <row r="2914" ht="12.75" hidden="1"/>
    <row r="2915" ht="12.75" hidden="1"/>
    <row r="2916" ht="12.75" hidden="1"/>
    <row r="2917" ht="12.75" hidden="1"/>
    <row r="2918" ht="12.75" hidden="1"/>
    <row r="2919" ht="12.75" hidden="1"/>
    <row r="2920" ht="12.75" hidden="1"/>
    <row r="2921" ht="12.75" hidden="1"/>
    <row r="2922" ht="12.75" hidden="1"/>
    <row r="2923" ht="12.75" hidden="1"/>
    <row r="2924" ht="12.75" hidden="1"/>
    <row r="2925" ht="12.75" hidden="1"/>
    <row r="2926" ht="12.75" hidden="1"/>
    <row r="2927" ht="12.75" hidden="1"/>
    <row r="2928" ht="12.75" hidden="1"/>
    <row r="2929" ht="12.75" hidden="1"/>
    <row r="2930" ht="12.75" hidden="1"/>
    <row r="2931" ht="12.75" hidden="1"/>
    <row r="2932" ht="12.75" hidden="1"/>
    <row r="2933" ht="12.75" hidden="1"/>
    <row r="2934" ht="12.75" hidden="1"/>
    <row r="2935" ht="12.75" hidden="1"/>
    <row r="2936" ht="12.75" hidden="1"/>
    <row r="2937" ht="12.75" hidden="1"/>
    <row r="2938" ht="12.75" hidden="1"/>
    <row r="2939" ht="12.75" hidden="1"/>
    <row r="2940" ht="12.75" hidden="1"/>
    <row r="2941" ht="12.75" hidden="1"/>
    <row r="2942" ht="12.75" hidden="1"/>
    <row r="2943" ht="12.75" hidden="1"/>
    <row r="2944" ht="12.75" hidden="1"/>
    <row r="2945" ht="12.75" hidden="1"/>
    <row r="2946" ht="12.75" hidden="1"/>
    <row r="2947" ht="12.75" hidden="1"/>
    <row r="2948" ht="12.75" hidden="1"/>
    <row r="2949" ht="12.75" hidden="1"/>
    <row r="2950" ht="12.75" hidden="1"/>
    <row r="2951" ht="12.75" hidden="1"/>
    <row r="2952" ht="12.75" hidden="1"/>
    <row r="2953" ht="12.75" hidden="1"/>
    <row r="2954" ht="12.75" hidden="1"/>
    <row r="2955" ht="12.75" hidden="1"/>
    <row r="2956" ht="12.75" hidden="1"/>
    <row r="2957" ht="12.75" hidden="1"/>
    <row r="2958" ht="12.75" hidden="1"/>
    <row r="2959" ht="12.75" hidden="1"/>
    <row r="2960" ht="12.75" hidden="1"/>
    <row r="2961" ht="12.75" hidden="1"/>
    <row r="2962" ht="12.75" hidden="1"/>
    <row r="2963" ht="12.75" hidden="1"/>
    <row r="2964" ht="12.75" hidden="1"/>
    <row r="2965" ht="12.75" hidden="1"/>
    <row r="2966" ht="12.75" hidden="1"/>
    <row r="2967" ht="12.75" hidden="1"/>
    <row r="2968" ht="12.75" hidden="1"/>
    <row r="2969" ht="12.75" hidden="1"/>
    <row r="2970" ht="12.75" hidden="1"/>
    <row r="2971" ht="12.75" hidden="1"/>
    <row r="2972" ht="12.75" hidden="1"/>
    <row r="2973" ht="12.75" hidden="1"/>
    <row r="2974" ht="12.75" hidden="1"/>
    <row r="2975" ht="12.75" hidden="1"/>
    <row r="2976" ht="12.75" hidden="1"/>
    <row r="2977" ht="12.75" hidden="1"/>
    <row r="2978" ht="12.75" hidden="1"/>
    <row r="2979" ht="12.75" hidden="1"/>
    <row r="2980" ht="12.75" hidden="1"/>
    <row r="2981" ht="12.75" hidden="1"/>
    <row r="2982" ht="12.75" hidden="1"/>
    <row r="2983" ht="12.75" hidden="1"/>
    <row r="2984" ht="12.75" hidden="1"/>
    <row r="2985" ht="12.75" hidden="1"/>
    <row r="2986" ht="12.75" hidden="1"/>
    <row r="2987" ht="12.75" hidden="1"/>
    <row r="2988" ht="12.75" hidden="1"/>
    <row r="2989" ht="12.75" hidden="1"/>
    <row r="2990" ht="12.75" hidden="1"/>
    <row r="2991" ht="12.75" hidden="1"/>
    <row r="2992" ht="12.75" hidden="1"/>
    <row r="2993" ht="12.75" hidden="1"/>
    <row r="2994" ht="12.75" hidden="1"/>
    <row r="2995" ht="12.75" hidden="1"/>
    <row r="2996" ht="12.75" hidden="1"/>
    <row r="2997" ht="12.75" hidden="1"/>
    <row r="2998" ht="12.75" hidden="1"/>
    <row r="2999" ht="12.75" hidden="1"/>
    <row r="3000" ht="12.75" hidden="1"/>
    <row r="3001" ht="12.75" hidden="1"/>
    <row r="3002" ht="12.75" hidden="1"/>
    <row r="3003" ht="12.75" hidden="1"/>
    <row r="3004" ht="12.75" hidden="1"/>
    <row r="3005" ht="12.75" hidden="1"/>
    <row r="3006" ht="12.75" hidden="1"/>
    <row r="3007" ht="12.75" hidden="1"/>
    <row r="3008" ht="12.75" hidden="1"/>
    <row r="3009" ht="12.75" hidden="1"/>
    <row r="3010" ht="12.75" hidden="1"/>
    <row r="3011" ht="12.75" hidden="1"/>
    <row r="3012" ht="12.75" hidden="1"/>
    <row r="3013" ht="12.75" hidden="1"/>
    <row r="3014" ht="12.75" hidden="1"/>
    <row r="3015" ht="12.75" hidden="1"/>
    <row r="3016" ht="12.75" hidden="1"/>
    <row r="3017" ht="12.75" hidden="1"/>
    <row r="3018" ht="12.75" hidden="1"/>
    <row r="3019" ht="12.75" hidden="1"/>
    <row r="3020" ht="12.75" hidden="1"/>
    <row r="3021" ht="12.75" hidden="1"/>
    <row r="3022" ht="12.75" hidden="1"/>
    <row r="3023" ht="12.75" hidden="1"/>
    <row r="3024" ht="12.75" hidden="1"/>
    <row r="3025" ht="12.75" hidden="1"/>
    <row r="3026" ht="12.75" hidden="1"/>
    <row r="3027" ht="12.75" hidden="1"/>
    <row r="3028" ht="12.75" hidden="1"/>
    <row r="3029" ht="12.75" hidden="1"/>
    <row r="3030" ht="12.75" hidden="1"/>
    <row r="3031" ht="12.75" hidden="1"/>
    <row r="3032" ht="12.75" hidden="1"/>
    <row r="3033" ht="12.75" hidden="1"/>
    <row r="3034" ht="12.75" hidden="1"/>
    <row r="3035" ht="12.75" hidden="1"/>
    <row r="3036" ht="12.75" hidden="1"/>
    <row r="3037" ht="12.75" hidden="1"/>
    <row r="3038" ht="12.75" hidden="1"/>
    <row r="3039" ht="12.75" hidden="1"/>
    <row r="3040" ht="12.75" hidden="1"/>
    <row r="3041" ht="12.75" hidden="1"/>
    <row r="3042" ht="12.75" hidden="1"/>
    <row r="3043" ht="12.75" hidden="1"/>
    <row r="3044" ht="12.75" hidden="1"/>
    <row r="3045" ht="12.75" hidden="1"/>
    <row r="3046" ht="12.75" hidden="1"/>
    <row r="3047" ht="12.75" hidden="1"/>
    <row r="3048" ht="12.75" hidden="1"/>
    <row r="3049" ht="12.75" hidden="1"/>
    <row r="3050" ht="12.75" hidden="1"/>
    <row r="3051" ht="12.75" hidden="1"/>
    <row r="3052" ht="12.75" hidden="1"/>
    <row r="3053" ht="12.75" hidden="1"/>
    <row r="3054" ht="12.75" hidden="1"/>
    <row r="3055" ht="12.75" hidden="1"/>
    <row r="3056" ht="12.75" hidden="1"/>
    <row r="3057" ht="12.75" hidden="1"/>
    <row r="3058" ht="12.75" hidden="1"/>
    <row r="3059" ht="12.75" hidden="1"/>
    <row r="3060" ht="12.75" hidden="1"/>
    <row r="3061" ht="12.75" hidden="1"/>
    <row r="3062" ht="12.75" hidden="1"/>
    <row r="3063" ht="12.75" hidden="1"/>
    <row r="3064" ht="12.75" hidden="1"/>
    <row r="3065" ht="12.75" hidden="1"/>
    <row r="3066" ht="12.75" hidden="1"/>
    <row r="3067" ht="12.75" hidden="1"/>
    <row r="3068" ht="12.75" hidden="1"/>
    <row r="3069" ht="12.75" hidden="1"/>
    <row r="3070" ht="12.75" hidden="1"/>
    <row r="3071" ht="12.75" hidden="1"/>
    <row r="3072" ht="12.75" hidden="1"/>
    <row r="3073" ht="12.75" hidden="1"/>
    <row r="3074" ht="12.75" hidden="1"/>
    <row r="3075" ht="12.75" hidden="1"/>
    <row r="3076" ht="12.75" hidden="1"/>
    <row r="3077" ht="12.75" hidden="1"/>
    <row r="3078" ht="12.75" hidden="1"/>
    <row r="3079" ht="12.75" hidden="1"/>
    <row r="3080" ht="12.75" hidden="1"/>
    <row r="3081" ht="12.75" hidden="1"/>
    <row r="3082" ht="12.75" hidden="1"/>
    <row r="3083" ht="12.75" hidden="1"/>
    <row r="3084" ht="12.75" hidden="1"/>
    <row r="3085" ht="12.75" hidden="1"/>
    <row r="3086" ht="12.75" hidden="1"/>
    <row r="3087" ht="12.75" hidden="1"/>
    <row r="3088" ht="12.75" hidden="1"/>
    <row r="3089" ht="12.75" hidden="1"/>
    <row r="3090" ht="12.75" hidden="1"/>
    <row r="3091" ht="12.75" hidden="1"/>
    <row r="3092" ht="12.75" hidden="1"/>
    <row r="3093" ht="12.75" hidden="1"/>
    <row r="3094" ht="12.75" hidden="1"/>
    <row r="3095" ht="12.75" hidden="1"/>
    <row r="3096" ht="12.75" hidden="1"/>
    <row r="3097" ht="12.75" hidden="1"/>
    <row r="3098" ht="12.75" hidden="1"/>
    <row r="3099" ht="12.75" hidden="1"/>
    <row r="3100" ht="12.75" hidden="1"/>
    <row r="3101" ht="12.75" hidden="1"/>
    <row r="3102" ht="12.75" hidden="1"/>
    <row r="3103" ht="12.75" hidden="1"/>
    <row r="3104" ht="12.75" hidden="1"/>
    <row r="3105" ht="12.75" hidden="1"/>
    <row r="3106" ht="12.75" hidden="1"/>
    <row r="3107" ht="12.75" hidden="1"/>
    <row r="3108" ht="12.75" hidden="1"/>
    <row r="3109" ht="12.75" hidden="1"/>
    <row r="3110" ht="12.75" hidden="1"/>
    <row r="3111" ht="12.75" hidden="1"/>
    <row r="3112" ht="12.75" hidden="1"/>
    <row r="3113" ht="12.75" hidden="1"/>
    <row r="3114" ht="12.75" hidden="1"/>
    <row r="3115" ht="12.75" hidden="1"/>
    <row r="3116" ht="12.75" hidden="1"/>
    <row r="3117" ht="12.75" hidden="1"/>
    <row r="3118" ht="12.75" hidden="1"/>
    <row r="3119" ht="12.75" hidden="1"/>
    <row r="3120" ht="12.75" hidden="1"/>
    <row r="3121" ht="12.75" hidden="1"/>
    <row r="3122" ht="12.75" hidden="1"/>
    <row r="3123" ht="12.75" hidden="1"/>
    <row r="3124" ht="12.75" hidden="1"/>
    <row r="3125" ht="12.75" hidden="1"/>
    <row r="3126" ht="12.75" hidden="1"/>
    <row r="3127" ht="12.75" hidden="1"/>
    <row r="3128" ht="12.75" hidden="1"/>
    <row r="3129" ht="12.75" hidden="1"/>
    <row r="3130" ht="12.75" hidden="1"/>
    <row r="3131" ht="12.75" hidden="1"/>
    <row r="3132" ht="12.75" hidden="1"/>
    <row r="3133" ht="12.75" hidden="1"/>
    <row r="3134" ht="12.75" hidden="1"/>
    <row r="3135" ht="12.75" hidden="1"/>
    <row r="3136" ht="12.75" hidden="1"/>
    <row r="3137" ht="12.75" hidden="1"/>
    <row r="3138" ht="12.75" hidden="1"/>
    <row r="3139" ht="12.75" hidden="1"/>
    <row r="3140" ht="12.75" hidden="1"/>
    <row r="3141" ht="12.75" hidden="1"/>
    <row r="3142" ht="12.75" hidden="1"/>
    <row r="3143" ht="12.75" hidden="1"/>
    <row r="3144" ht="12.75" hidden="1"/>
    <row r="3145" ht="12.75" hidden="1"/>
    <row r="3146" ht="12.75" hidden="1"/>
    <row r="3147" ht="12.75" hidden="1"/>
    <row r="3148" ht="12.75" hidden="1"/>
    <row r="3149" ht="12.75" hidden="1"/>
    <row r="3150" ht="12.75" hidden="1"/>
    <row r="3151" ht="12.75" hidden="1"/>
    <row r="3152" ht="12.75" hidden="1"/>
    <row r="3153" ht="12.75" hidden="1"/>
    <row r="3154" ht="12.75" hidden="1"/>
    <row r="3155" ht="12.75" hidden="1"/>
    <row r="3156" ht="12.75" hidden="1"/>
    <row r="3157" ht="12.75" hidden="1"/>
    <row r="3158" ht="12.75" hidden="1"/>
    <row r="3159" ht="12.75" hidden="1"/>
    <row r="3160" ht="12.75" hidden="1"/>
    <row r="3161" ht="12.75" hidden="1"/>
    <row r="3162" ht="12.75" hidden="1"/>
    <row r="3163" ht="12.75" hidden="1"/>
    <row r="3164" ht="12.75" hidden="1"/>
    <row r="3165" ht="12.75" hidden="1"/>
    <row r="3166" ht="12.75" hidden="1"/>
    <row r="3167" ht="12.75" hidden="1"/>
    <row r="3168" ht="12.75" hidden="1"/>
    <row r="3169" ht="12.75" hidden="1"/>
    <row r="3170" ht="12.75" hidden="1"/>
    <row r="3171" ht="12.75" hidden="1"/>
    <row r="3172" ht="12.75" hidden="1"/>
    <row r="3173" ht="12.75" hidden="1"/>
    <row r="3174" ht="12.75" hidden="1"/>
    <row r="3175" ht="12.75" hidden="1"/>
    <row r="3176" ht="12.75" hidden="1"/>
    <row r="3177" ht="12.75" hidden="1"/>
    <row r="3178" ht="12.75" hidden="1"/>
    <row r="3179" ht="12.75" hidden="1"/>
    <row r="3180" ht="12.75" hidden="1"/>
    <row r="3181" ht="12.75" hidden="1"/>
    <row r="3182" ht="12.75" hidden="1"/>
    <row r="3183" ht="12.75" hidden="1"/>
    <row r="3184" ht="12.75" hidden="1"/>
    <row r="3185" ht="12.75" hidden="1"/>
    <row r="3186" ht="12.75" hidden="1"/>
    <row r="3187" ht="12.75" hidden="1"/>
    <row r="3188" ht="12.75" hidden="1"/>
    <row r="3189" ht="12.75" hidden="1"/>
    <row r="3190" ht="12.75" hidden="1"/>
    <row r="3191" ht="12.75" hidden="1"/>
    <row r="3192" ht="12.75" hidden="1"/>
    <row r="3193" ht="12.75" hidden="1"/>
    <row r="3194" ht="12.75" hidden="1"/>
    <row r="3195" ht="12.75" hidden="1"/>
    <row r="3196" ht="12.75" hidden="1"/>
    <row r="3197" ht="12.75" hidden="1"/>
    <row r="3198" ht="12.75" hidden="1"/>
    <row r="3199" ht="12.75" hidden="1"/>
    <row r="3200" ht="12.75" hidden="1"/>
    <row r="3201" ht="12.75" hidden="1"/>
    <row r="3202" ht="12.75" hidden="1"/>
    <row r="3203" ht="12.75" hidden="1"/>
    <row r="3204" ht="12.75" hidden="1"/>
    <row r="3205" ht="12.75" hidden="1"/>
    <row r="3206" ht="12.75" hidden="1"/>
    <row r="3207" ht="12.75" hidden="1"/>
    <row r="3208" ht="12.75" hidden="1"/>
    <row r="3209" ht="12.75" hidden="1"/>
    <row r="3210" ht="12.75" hidden="1"/>
    <row r="3211" ht="12.75" hidden="1"/>
    <row r="3212" ht="12.75" hidden="1"/>
    <row r="3213" ht="12.75" hidden="1"/>
    <row r="3214" ht="12.75" hidden="1"/>
    <row r="3215" ht="12.75" hidden="1"/>
    <row r="3216" ht="12.75" hidden="1"/>
    <row r="3217" spans="20:20" ht="12.75" hidden="1"/>
    <row r="3218" spans="20:20" ht="12.75" hidden="1"/>
    <row r="3219" spans="20:20" ht="12.75" hidden="1"/>
    <row r="3220" spans="20:20" ht="12.75" hidden="1">
      <c r="T3220" s="34" t="b">
        <v>1</v>
      </c>
    </row>
    <row r="3221" spans="20:20" ht="12.75" hidden="1"/>
    <row r="3222" spans="20:20" ht="12.75" hidden="1"/>
    <row r="3223" spans="20:20" ht="12.75" hidden="1"/>
    <row r="3224" spans="20:20" ht="12.75" hidden="1"/>
    <row r="3225" spans="20:20" ht="12.75" hidden="1"/>
    <row r="3226" spans="20:20" ht="12.75" hidden="1"/>
    <row r="3227" spans="20:20" ht="12.75" hidden="1"/>
    <row r="3228" spans="20:20" ht="12.75" hidden="1"/>
    <row r="3229" spans="20:20" ht="12.75" hidden="1"/>
    <row r="3230" spans="20:20" ht="12.75" hidden="1"/>
    <row r="3231" spans="20:20" ht="12.75" hidden="1"/>
    <row r="3232" spans="20:20" ht="12.75" hidden="1"/>
    <row r="3233" ht="12.75" hidden="1"/>
    <row r="3234" ht="12.75" hidden="1"/>
    <row r="3235" ht="12.75" hidden="1"/>
    <row r="3236" ht="12.75" hidden="1"/>
    <row r="3237" ht="12.75" hidden="1"/>
    <row r="3238" ht="12.75" hidden="1"/>
    <row r="3239" ht="12.75" hidden="1"/>
    <row r="3240" ht="12.75" hidden="1"/>
    <row r="3241" ht="12.75" hidden="1"/>
    <row r="3242" ht="12.75" hidden="1"/>
    <row r="3243" ht="12.75" hidden="1"/>
    <row r="3244" ht="12.75" hidden="1"/>
    <row r="3245" ht="12.75" hidden="1"/>
    <row r="3246" ht="12.75" hidden="1"/>
    <row r="3247" ht="12.75" hidden="1"/>
    <row r="3248" ht="12.75" hidden="1"/>
    <row r="3249" ht="12.75" hidden="1"/>
    <row r="3250" ht="12.75" hidden="1"/>
    <row r="3251" ht="12.75" hidden="1"/>
    <row r="3252" ht="12.75" hidden="1"/>
    <row r="3253" ht="12.75" hidden="1"/>
    <row r="3254" ht="12.75" hidden="1"/>
    <row r="3255" ht="12.75" hidden="1"/>
    <row r="3256" ht="12.75" hidden="1"/>
    <row r="3257" ht="12.75" hidden="1"/>
    <row r="3258" ht="12.75" hidden="1"/>
    <row r="3259" ht="12.75" hidden="1"/>
    <row r="3260" ht="12.75" hidden="1"/>
    <row r="3261" ht="12.75" hidden="1"/>
    <row r="3262" ht="12.75" hidden="1"/>
    <row r="3263" ht="12.75" hidden="1"/>
    <row r="3264" ht="12.75" hidden="1"/>
    <row r="3265" ht="12.75" hidden="1"/>
    <row r="3266" ht="12.75" hidden="1"/>
    <row r="3267" ht="12.75" hidden="1"/>
    <row r="3268" ht="12.75" hidden="1"/>
    <row r="3269" ht="12.75" hidden="1"/>
    <row r="3270" ht="12.75" hidden="1"/>
    <row r="3271" ht="12.75" hidden="1"/>
    <row r="3272" ht="12.75" hidden="1"/>
    <row r="3273" ht="12.75" hidden="1"/>
    <row r="3274" ht="12.75" hidden="1"/>
    <row r="3275" ht="12.75" hidden="1"/>
    <row r="3276" ht="12.75" hidden="1"/>
    <row r="3277" ht="12.75" hidden="1"/>
    <row r="3278" ht="12.75" hidden="1"/>
    <row r="3279" ht="12.75" hidden="1"/>
    <row r="3280" ht="12.75" hidden="1"/>
    <row r="3281" ht="12.75" hidden="1"/>
    <row r="3282" ht="12.75" hidden="1"/>
    <row r="3283" ht="12.75" hidden="1"/>
    <row r="3284" ht="12.75" hidden="1"/>
    <row r="3285" ht="12.75" hidden="1"/>
    <row r="3286" ht="12.75" hidden="1"/>
    <row r="3287" ht="12.75" hidden="1"/>
    <row r="3288" ht="12.75" hidden="1"/>
    <row r="3289" ht="12.75" hidden="1"/>
    <row r="3290" ht="12.75" hidden="1"/>
    <row r="3291" ht="12.75" hidden="1"/>
    <row r="3292" ht="12.75" hidden="1"/>
    <row r="3293" ht="12.75" hidden="1"/>
    <row r="3294" ht="12.75" hidden="1"/>
    <row r="3295" ht="12.75" hidden="1"/>
    <row r="3296" ht="12.75" hidden="1"/>
    <row r="3297" ht="12.75" hidden="1"/>
    <row r="3298" ht="12.75" hidden="1"/>
    <row r="3299" ht="12.75" hidden="1"/>
    <row r="3300" ht="12.75" hidden="1"/>
    <row r="3301" ht="12.75" hidden="1"/>
    <row r="3302" ht="12.75" hidden="1"/>
    <row r="3303" ht="12.75" hidden="1"/>
    <row r="3304" ht="12.75" hidden="1"/>
    <row r="3305" ht="12.75" hidden="1"/>
    <row r="3306" ht="12.75" hidden="1"/>
    <row r="3307" ht="12.75" hidden="1"/>
    <row r="3308" ht="12.75" hidden="1"/>
    <row r="3309" ht="12.75" hidden="1"/>
    <row r="3310" ht="12.75" hidden="1"/>
    <row r="3311" ht="12.75" hidden="1"/>
    <row r="3312" ht="12.75" hidden="1"/>
    <row r="3313" ht="12.75" hidden="1"/>
    <row r="3314" ht="12.75" hidden="1"/>
    <row r="3315" ht="12.75" hidden="1"/>
    <row r="3316" ht="12.75" hidden="1"/>
    <row r="3317" ht="12.75" hidden="1"/>
    <row r="3318" ht="12.75" hidden="1"/>
    <row r="3319" ht="12.75" hidden="1"/>
    <row r="3320" ht="12.75" hidden="1"/>
    <row r="3321" ht="12.75" hidden="1"/>
    <row r="3322" ht="12.75" hidden="1"/>
    <row r="3323" ht="12.75" hidden="1"/>
    <row r="3324" ht="12.75" hidden="1"/>
    <row r="3325" ht="12.75" hidden="1"/>
    <row r="3326" ht="12.75" hidden="1"/>
    <row r="3327" ht="12.75" hidden="1"/>
    <row r="3328" ht="12.75" hidden="1"/>
    <row r="3329" ht="12.75" hidden="1"/>
    <row r="3330" ht="12.75" hidden="1"/>
    <row r="3331" ht="12.75" hidden="1"/>
    <row r="3332" ht="12.75" hidden="1"/>
    <row r="3333" ht="12.75" hidden="1"/>
    <row r="3334" ht="12.75" hidden="1"/>
    <row r="3335" ht="12.75" hidden="1"/>
    <row r="3336" ht="12.75" hidden="1"/>
    <row r="3337" ht="12.75" hidden="1"/>
    <row r="3338" ht="12.75" hidden="1"/>
    <row r="3339" ht="12.75" hidden="1"/>
    <row r="3340" ht="12.75" hidden="1"/>
    <row r="3341" ht="12.75" hidden="1"/>
    <row r="3342" ht="12.75" hidden="1"/>
    <row r="3343" ht="12.75" hidden="1"/>
    <row r="3344" ht="12.75" hidden="1"/>
    <row r="3345" ht="12.75" hidden="1"/>
    <row r="3346" ht="12.75" hidden="1"/>
    <row r="3347" ht="12.75" hidden="1"/>
    <row r="3348" ht="12.75" hidden="1"/>
    <row r="3349" ht="12.75" hidden="1"/>
    <row r="3350" ht="12.75" hidden="1"/>
    <row r="3351" ht="12.75" hidden="1"/>
    <row r="3352" ht="12.75" hidden="1"/>
    <row r="3353" ht="12.75" hidden="1"/>
    <row r="3354" ht="12.75" hidden="1"/>
    <row r="3355" ht="12.75" hidden="1"/>
    <row r="3356" ht="12.75" hidden="1"/>
    <row r="3357" ht="12.75" hidden="1"/>
    <row r="3358" ht="12.75" hidden="1"/>
    <row r="3359" ht="12.75" hidden="1"/>
    <row r="3360" ht="12.75" hidden="1"/>
    <row r="3361" ht="12.75" hidden="1"/>
    <row r="3362" ht="12.75" hidden="1"/>
    <row r="3363" ht="12.75" hidden="1"/>
    <row r="3364" ht="12.75" hidden="1"/>
    <row r="3365" ht="12.75" hidden="1"/>
    <row r="3366" ht="12.75" hidden="1"/>
    <row r="3367" ht="12.75" hidden="1"/>
    <row r="3368" ht="12.75" hidden="1"/>
    <row r="3369" ht="12.75" hidden="1"/>
    <row r="3370" ht="12.75" hidden="1"/>
    <row r="3371" ht="12.75" hidden="1"/>
    <row r="3372" ht="12.75" hidden="1"/>
    <row r="3373" ht="12.75" hidden="1"/>
    <row r="3374" ht="12.75" hidden="1"/>
    <row r="3375" ht="12.75" hidden="1"/>
    <row r="3376" ht="12.75" hidden="1"/>
    <row r="3377" ht="12.75" hidden="1"/>
    <row r="3378" ht="12.75" hidden="1"/>
    <row r="3379" ht="12.75" hidden="1"/>
    <row r="3380" ht="12.75" hidden="1"/>
    <row r="3381" ht="12.75" hidden="1"/>
    <row r="3382" ht="12.75" hidden="1"/>
    <row r="3383" ht="12.75" hidden="1"/>
    <row r="3384" ht="12.75" hidden="1"/>
    <row r="3385" ht="12.75" hidden="1"/>
    <row r="3386" ht="12.75" hidden="1"/>
    <row r="3387" ht="12.75" hidden="1"/>
    <row r="3388" ht="12.75" hidden="1"/>
    <row r="3389" ht="12.75" hidden="1"/>
    <row r="3390" ht="12.75" hidden="1"/>
    <row r="3391" ht="12.75" hidden="1"/>
    <row r="3392" ht="12.75" hidden="1"/>
    <row r="3393" ht="12.75" hidden="1"/>
    <row r="3394" ht="12.75" hidden="1"/>
    <row r="3395" ht="12.75" hidden="1"/>
    <row r="3396" ht="12.75" hidden="1"/>
    <row r="3397" ht="12.75" hidden="1"/>
    <row r="3398" ht="12.75" hidden="1"/>
    <row r="3399" ht="12.75" hidden="1"/>
    <row r="3400" ht="12.75" hidden="1"/>
    <row r="3401" ht="12.75" hidden="1"/>
    <row r="3402" ht="12.75" hidden="1"/>
    <row r="3403" ht="12.75" hidden="1"/>
    <row r="3404" ht="12.75" hidden="1"/>
    <row r="3405" ht="12.75" hidden="1"/>
    <row r="3406" ht="12.75" hidden="1"/>
    <row r="3407" ht="12.75" hidden="1"/>
    <row r="3408" ht="12.75" hidden="1"/>
    <row r="3409" ht="12.75" hidden="1"/>
    <row r="3410" ht="12.75" hidden="1"/>
    <row r="3411" ht="12.75" hidden="1"/>
    <row r="3412" ht="12.75" hidden="1"/>
    <row r="3413" ht="12.75" hidden="1"/>
    <row r="3414" ht="12.75" hidden="1"/>
    <row r="3415" ht="12.75" hidden="1"/>
    <row r="3416" ht="12.75" hidden="1"/>
    <row r="3417" ht="12.75" hidden="1"/>
    <row r="3418" ht="12.75" hidden="1"/>
    <row r="3419" ht="12.75" hidden="1"/>
    <row r="3420" ht="12.75" hidden="1"/>
    <row r="3421" ht="12.75" hidden="1"/>
    <row r="3422" ht="12.75" hidden="1"/>
    <row r="3423" ht="12.75" hidden="1"/>
    <row r="3424" ht="12.75" hidden="1"/>
    <row r="3425" ht="12.75" hidden="1"/>
    <row r="3426" ht="12.75" hidden="1"/>
    <row r="3427" ht="12.75" hidden="1"/>
    <row r="3428" ht="12.75" hidden="1"/>
    <row r="3429" ht="12.75" hidden="1"/>
    <row r="3430" ht="12.75" hidden="1"/>
    <row r="3431" ht="12.75" hidden="1"/>
    <row r="3432" ht="12.75" hidden="1"/>
    <row r="3433" ht="12.75" hidden="1"/>
    <row r="3434" ht="12.75" hidden="1"/>
    <row r="3435" ht="12.75" hidden="1"/>
    <row r="3436" ht="12.75" hidden="1"/>
    <row r="3437" ht="12.75" hidden="1"/>
    <row r="3438" ht="12.75" hidden="1"/>
    <row r="3439" ht="12.75" hidden="1"/>
    <row r="3440" ht="12.75" hidden="1"/>
    <row r="3441" ht="12.75" hidden="1"/>
    <row r="3442" ht="12.75" hidden="1"/>
    <row r="3443" ht="12.75" hidden="1"/>
    <row r="3444" ht="12.75" hidden="1"/>
    <row r="3445" ht="12.75" hidden="1"/>
    <row r="3446" ht="12.75" hidden="1"/>
    <row r="3447" ht="12.75" hidden="1"/>
    <row r="3448" ht="12.75" hidden="1"/>
    <row r="3449" ht="12.75" hidden="1"/>
    <row r="3450" ht="12.75" hidden="1"/>
    <row r="3451" ht="12.75" hidden="1"/>
    <row r="3452" ht="12.75" hidden="1"/>
    <row r="3453" ht="12.75" hidden="1"/>
    <row r="3454" ht="12.75" hidden="1"/>
    <row r="3455" ht="12.75" hidden="1"/>
    <row r="3456" ht="12.75" hidden="1"/>
    <row r="3457" ht="12.75" hidden="1"/>
    <row r="3458" ht="12.75" hidden="1"/>
    <row r="3459" ht="12.75" hidden="1"/>
    <row r="3460" ht="12.75" hidden="1"/>
    <row r="3461" ht="12.75" hidden="1"/>
    <row r="3462" ht="12.75" hidden="1"/>
    <row r="3463" ht="12.75" hidden="1"/>
    <row r="3464" ht="12.75" hidden="1"/>
    <row r="3465" ht="12.75" hidden="1"/>
    <row r="3466" ht="12.75" hidden="1"/>
    <row r="3467" ht="12.75" hidden="1"/>
    <row r="3468" ht="12.75" hidden="1"/>
    <row r="3469" ht="12.75" hidden="1"/>
    <row r="3470" ht="12.75" hidden="1"/>
    <row r="3471" ht="12.75" hidden="1"/>
    <row r="3472" ht="12.75" hidden="1"/>
    <row r="3473" ht="12.75" hidden="1"/>
    <row r="3474" ht="12.75" hidden="1"/>
    <row r="3475" ht="12.75" hidden="1"/>
    <row r="3476" ht="12.75" hidden="1"/>
    <row r="3477" ht="12.75" hidden="1"/>
    <row r="3478" ht="12.75" hidden="1"/>
    <row r="3479" ht="12.75" hidden="1"/>
    <row r="3480" ht="12.75" hidden="1"/>
    <row r="3481" ht="12.75" hidden="1"/>
    <row r="3482" ht="12.75" hidden="1"/>
    <row r="3483" ht="12.75" hidden="1"/>
    <row r="3484" ht="12.75" hidden="1"/>
    <row r="3485" ht="12.75" hidden="1"/>
    <row r="3486" ht="12.75" hidden="1"/>
    <row r="3487" ht="12.75" hidden="1"/>
    <row r="3488" ht="12.75" hidden="1"/>
    <row r="3489" ht="12.75" hidden="1"/>
    <row r="3490" ht="12.75" hidden="1"/>
    <row r="3491" ht="12.75" hidden="1"/>
    <row r="3492" ht="12.75" hidden="1"/>
    <row r="3493" ht="12.75" hidden="1"/>
    <row r="3494" ht="12.75" hidden="1"/>
    <row r="3495" ht="12.75" hidden="1"/>
    <row r="3496" ht="12.75" hidden="1"/>
    <row r="3497" ht="12.75" hidden="1"/>
    <row r="3498" ht="12.75" hidden="1"/>
    <row r="3499" ht="12.75" hidden="1"/>
    <row r="3500" ht="12.75" hidden="1"/>
    <row r="3501" ht="12.75" hidden="1"/>
    <row r="3502" ht="12.75" hidden="1"/>
    <row r="3503" ht="12.75" hidden="1"/>
    <row r="3504" ht="12.75" hidden="1"/>
    <row r="3505" ht="12.75" hidden="1"/>
    <row r="3506" ht="12.75" hidden="1"/>
    <row r="3507" ht="12.75" hidden="1"/>
    <row r="3508" ht="12.75" hidden="1"/>
    <row r="3509" ht="12.75" hidden="1"/>
    <row r="3510" ht="12.75" hidden="1"/>
    <row r="3511" ht="12.75" hidden="1"/>
    <row r="3512" ht="12.75" hidden="1"/>
    <row r="3513" ht="12.75" hidden="1"/>
    <row r="3514" ht="12.75" hidden="1"/>
    <row r="3515" ht="12.75" hidden="1"/>
    <row r="3516" ht="12.75" hidden="1"/>
    <row r="3517" ht="12.75" hidden="1"/>
    <row r="3518" ht="12.75" hidden="1"/>
    <row r="3519" ht="12.75" hidden="1"/>
    <row r="3520" ht="12.75" hidden="1"/>
    <row r="3521" ht="12.75" hidden="1"/>
    <row r="3522" ht="12.75" hidden="1"/>
    <row r="3523" ht="12.75" hidden="1"/>
    <row r="3524" ht="12.75" hidden="1"/>
    <row r="3525" ht="12.75" hidden="1"/>
    <row r="3526" ht="12.75" hidden="1"/>
    <row r="3527" ht="12.75" hidden="1"/>
    <row r="3528" ht="12.75" hidden="1"/>
    <row r="3529" ht="12.75" hidden="1"/>
    <row r="3530" ht="12.75" hidden="1"/>
    <row r="3531" ht="12.75" hidden="1"/>
    <row r="3532" ht="12.75" hidden="1"/>
    <row r="3533" ht="12.75" hidden="1"/>
    <row r="3534" ht="12.75" hidden="1"/>
    <row r="3535" ht="12.75" hidden="1"/>
    <row r="3536" ht="12.75" hidden="1"/>
    <row r="3537" ht="12.75" hidden="1"/>
    <row r="3538" ht="12.75" hidden="1"/>
    <row r="3539" ht="12.75" hidden="1"/>
    <row r="3540" ht="12.75" hidden="1"/>
    <row r="3541" ht="12.75" hidden="1"/>
    <row r="3542" ht="12.75" hidden="1"/>
    <row r="3543" ht="12.75" hidden="1"/>
    <row r="3544" ht="12.75" hidden="1"/>
    <row r="3545" ht="12.75" hidden="1"/>
    <row r="3546" ht="12.75" hidden="1"/>
    <row r="3547" ht="12.75" hidden="1"/>
    <row r="3548" ht="12.75" hidden="1"/>
    <row r="3549" ht="12.75" hidden="1"/>
    <row r="3550" ht="12.75" hidden="1"/>
    <row r="3551" ht="12.75" hidden="1"/>
    <row r="3552" ht="12.75" hidden="1"/>
    <row r="3553" ht="12.75" hidden="1"/>
    <row r="3554" ht="12.75" hidden="1"/>
    <row r="3555" ht="12.75" hidden="1"/>
    <row r="3556" ht="12.75" hidden="1"/>
    <row r="3557" ht="12.75" hidden="1"/>
    <row r="3558" ht="12.75" hidden="1"/>
    <row r="3559" ht="12.75" hidden="1"/>
    <row r="3560" ht="12.75" hidden="1"/>
    <row r="3561" ht="12.75" hidden="1"/>
    <row r="3562" ht="12.75" hidden="1"/>
    <row r="3563" ht="12.75" hidden="1"/>
    <row r="3564" ht="12.75" hidden="1"/>
    <row r="3565" ht="12.75" hidden="1"/>
    <row r="3566" ht="12.75" hidden="1"/>
    <row r="3567" ht="12.75" hidden="1"/>
    <row r="3568" ht="12.75" hidden="1"/>
    <row r="3569" ht="12.75" hidden="1"/>
    <row r="3570" ht="12.75" hidden="1"/>
    <row r="3571" ht="12.75" hidden="1"/>
    <row r="3572" ht="12.75" hidden="1"/>
    <row r="3573" ht="12.75" hidden="1"/>
    <row r="3574" ht="12.75" hidden="1"/>
    <row r="3575" ht="12.75" hidden="1"/>
    <row r="3576" ht="12.75" hidden="1"/>
    <row r="3577" ht="12.75" hidden="1"/>
    <row r="3578" ht="12.75" hidden="1"/>
    <row r="3579" ht="12.75" hidden="1"/>
    <row r="3580" ht="12.75" hidden="1"/>
    <row r="3581" ht="12.75" hidden="1"/>
    <row r="3582" ht="12.75" hidden="1"/>
    <row r="3583" ht="12.75" hidden="1"/>
    <row r="3584" ht="12.75" hidden="1"/>
    <row r="3585" ht="12.75" hidden="1"/>
    <row r="3586" ht="12.75" hidden="1"/>
    <row r="3587" ht="12.75" hidden="1"/>
    <row r="3588" ht="12.75" hidden="1"/>
    <row r="3589" ht="12.75" hidden="1"/>
    <row r="3590" ht="12.75" hidden="1"/>
    <row r="3591" ht="12.75" hidden="1"/>
    <row r="3592" ht="12.75" hidden="1"/>
    <row r="3593" ht="12.75" hidden="1"/>
    <row r="3594" ht="12.75" hidden="1"/>
    <row r="3595" ht="12.75" hidden="1"/>
    <row r="3596" ht="12.75" hidden="1"/>
    <row r="3597" ht="12.75" hidden="1"/>
    <row r="3598" ht="12.75" hidden="1"/>
    <row r="3599" ht="12.75" hidden="1"/>
    <row r="3600" ht="12.75" hidden="1"/>
    <row r="3601" ht="12.75" hidden="1"/>
    <row r="3602" ht="12.75" hidden="1"/>
    <row r="3603" ht="12.75" hidden="1"/>
    <row r="3604" ht="12.75" hidden="1"/>
    <row r="3605" ht="12.75" hidden="1"/>
    <row r="3606" ht="12.75" hidden="1"/>
    <row r="3607" ht="12.75" hidden="1"/>
    <row r="3608" ht="12.75" hidden="1"/>
    <row r="3609" ht="12.75" hidden="1"/>
    <row r="3610" ht="12.75" hidden="1"/>
    <row r="3611" ht="12.75" hidden="1"/>
    <row r="3612" ht="12.75" hidden="1"/>
    <row r="3613" ht="12.75" hidden="1"/>
    <row r="3614" ht="12.75" hidden="1"/>
    <row r="3615" ht="12.75" hidden="1"/>
    <row r="3616" ht="12.75" hidden="1"/>
    <row r="3617" ht="12.75" hidden="1"/>
    <row r="3618" ht="12.75" hidden="1"/>
    <row r="3619" ht="12.75" hidden="1"/>
    <row r="3620" ht="12.75" hidden="1"/>
    <row r="3621" ht="12.75" hidden="1"/>
    <row r="3622" ht="12.75" hidden="1"/>
    <row r="3623" ht="12.75" hidden="1"/>
    <row r="3624" ht="12.75" hidden="1"/>
    <row r="3625" ht="12.75" hidden="1"/>
    <row r="3626" ht="12.75" hidden="1"/>
    <row r="3627" ht="12.75" hidden="1"/>
    <row r="3628" ht="12.75" hidden="1"/>
    <row r="3629" ht="12.75" hidden="1"/>
    <row r="3630" ht="12.75" hidden="1"/>
    <row r="3631" ht="12.75" hidden="1"/>
    <row r="3632" ht="12.75" hidden="1"/>
    <row r="3633" ht="12.75" hidden="1"/>
    <row r="3634" ht="12.75" hidden="1"/>
    <row r="3635" ht="12.75" hidden="1"/>
    <row r="3636" ht="12.75" hidden="1"/>
    <row r="3637" ht="12.75" hidden="1"/>
    <row r="3638" ht="12.75" hidden="1"/>
    <row r="3639" ht="12.75" hidden="1"/>
    <row r="3640" ht="12.75" hidden="1"/>
    <row r="3641" ht="12.75" hidden="1"/>
    <row r="3642" ht="12.75" hidden="1"/>
    <row r="3643" ht="12.75" hidden="1"/>
    <row r="3644" ht="12.75" hidden="1"/>
    <row r="3645" ht="12.75" hidden="1"/>
    <row r="3646" ht="12.75" hidden="1"/>
    <row r="3647" ht="12.75" hidden="1"/>
    <row r="3648" ht="12.75" hidden="1"/>
    <row r="3649" ht="12.75" hidden="1"/>
    <row r="3650" ht="12.75" hidden="1"/>
    <row r="3651" ht="12.75" hidden="1"/>
    <row r="3652" ht="12.75" hidden="1"/>
    <row r="3653" ht="12.75" hidden="1"/>
    <row r="3654" ht="12.75" hidden="1"/>
    <row r="3655" ht="12.75" hidden="1"/>
    <row r="3656" ht="12.75" hidden="1"/>
    <row r="3657" ht="12.75" hidden="1"/>
    <row r="3658" ht="12.75" hidden="1"/>
    <row r="3659" ht="12.75" hidden="1"/>
    <row r="3660" ht="12.75" hidden="1"/>
    <row r="3661" ht="12.75" hidden="1"/>
    <row r="3662" ht="12.75" hidden="1"/>
    <row r="3663" ht="12.75" hidden="1"/>
    <row r="3664" ht="12.75" hidden="1"/>
    <row r="3665" ht="12.75" hidden="1"/>
    <row r="3666" ht="12.75" hidden="1"/>
    <row r="3667" ht="12.75" hidden="1"/>
    <row r="3668" ht="12.75" hidden="1"/>
    <row r="3669" ht="12.75" hidden="1"/>
    <row r="3670" ht="12.75" hidden="1"/>
    <row r="3671" ht="12.75" hidden="1"/>
    <row r="3672" ht="12.75" hidden="1"/>
    <row r="3673" ht="12.75" hidden="1"/>
    <row r="3674" ht="12.75" hidden="1"/>
    <row r="3675" ht="12.75" hidden="1"/>
    <row r="3676" ht="12.75" hidden="1"/>
    <row r="3677" ht="12.75" hidden="1"/>
    <row r="3678" ht="12.75" hidden="1"/>
    <row r="3679" ht="12.75" hidden="1"/>
    <row r="3680" ht="12.75" hidden="1"/>
    <row r="3681" ht="12.75" hidden="1"/>
    <row r="3682" ht="12.75" hidden="1"/>
    <row r="3683" ht="12.75" hidden="1"/>
    <row r="3684" ht="12.75" hidden="1"/>
    <row r="3685" ht="12.75" hidden="1"/>
    <row r="3686" ht="12.75" hidden="1"/>
    <row r="3687" ht="12.75" hidden="1"/>
    <row r="3688" ht="12.75" hidden="1"/>
    <row r="3689" ht="12.75" hidden="1"/>
    <row r="3690" ht="12.75" hidden="1"/>
    <row r="3691" ht="12.75" hidden="1"/>
    <row r="3692" ht="12.75" hidden="1"/>
    <row r="3693" ht="12.75" hidden="1"/>
    <row r="3694" ht="12.75" hidden="1"/>
    <row r="3695" ht="12.75" hidden="1"/>
    <row r="3696" ht="12.75" hidden="1"/>
    <row r="3697" ht="12.75" hidden="1"/>
    <row r="3698" ht="12.75" hidden="1"/>
    <row r="3699" ht="12.75" hidden="1"/>
    <row r="3700" ht="12.75" hidden="1"/>
    <row r="3701" ht="12.75" hidden="1"/>
    <row r="3702" ht="12.75" hidden="1"/>
    <row r="3703" ht="12.75" hidden="1"/>
    <row r="3704" ht="12.75" hidden="1"/>
    <row r="3705" ht="12.75" hidden="1"/>
    <row r="3706" ht="12.75" hidden="1"/>
    <row r="3707" ht="12.75" hidden="1"/>
    <row r="3708" ht="12.75" hidden="1"/>
    <row r="3709" ht="12.75" hidden="1"/>
    <row r="3710" ht="12.75" hidden="1"/>
    <row r="3711" ht="12.75" hidden="1"/>
    <row r="3712" ht="12.75" hidden="1"/>
    <row r="3713" ht="12.75" hidden="1"/>
    <row r="3714" ht="12.75" hidden="1"/>
    <row r="3715" ht="12.75" hidden="1"/>
    <row r="3716" ht="12.75" hidden="1"/>
    <row r="3717" ht="12.75" hidden="1"/>
    <row r="3718" ht="12.75" hidden="1"/>
    <row r="3719" ht="12.75" hidden="1"/>
    <row r="3720" ht="12.75" hidden="1"/>
    <row r="3721" ht="12.75" hidden="1"/>
    <row r="3722" ht="12.75" hidden="1"/>
    <row r="3723" ht="12.75" hidden="1"/>
    <row r="3724" ht="12.75" hidden="1"/>
    <row r="3725" ht="12.75" hidden="1"/>
    <row r="3726" ht="12.75" hidden="1"/>
    <row r="3727" ht="12.75" hidden="1"/>
    <row r="3728" ht="12.75" hidden="1"/>
    <row r="3729" ht="12.75" hidden="1"/>
    <row r="3730" ht="12.75" hidden="1"/>
    <row r="3731" ht="12.75" hidden="1"/>
    <row r="3732" ht="12.75" hidden="1"/>
    <row r="3733" ht="12.75" hidden="1"/>
    <row r="3734" ht="12.75" hidden="1"/>
    <row r="3735" ht="12.75" hidden="1"/>
    <row r="3736" ht="12.75" hidden="1"/>
    <row r="3737" ht="12.75" hidden="1"/>
    <row r="3738" ht="12.75" hidden="1"/>
    <row r="3739" ht="12.75" hidden="1"/>
    <row r="3740" ht="12.75" hidden="1"/>
    <row r="3741" ht="12.75" hidden="1"/>
    <row r="3742" ht="12.75" hidden="1"/>
    <row r="3743" ht="12.75" hidden="1"/>
    <row r="3744" ht="12.75" hidden="1"/>
    <row r="3745" ht="12.75" hidden="1"/>
    <row r="3746" ht="12.75" hidden="1"/>
    <row r="3747" ht="12.75" hidden="1"/>
    <row r="3748" ht="12.75" hidden="1"/>
    <row r="3749" ht="12.75" hidden="1"/>
    <row r="3750" ht="12.75" hidden="1"/>
    <row r="3751" ht="12.75" hidden="1"/>
    <row r="3752" ht="12.75" hidden="1"/>
    <row r="3753" ht="12.75" hidden="1"/>
    <row r="3754" ht="12.75" hidden="1"/>
    <row r="3755" ht="12.75" hidden="1"/>
    <row r="3756" ht="12.75" hidden="1"/>
    <row r="3757" ht="12.75" hidden="1"/>
    <row r="3758" ht="12.75" hidden="1"/>
    <row r="3759" ht="12.75" hidden="1"/>
    <row r="3760" ht="12.75" hidden="1"/>
    <row r="3761" ht="12.75" hidden="1"/>
    <row r="3762" ht="12.75" hidden="1"/>
    <row r="3763" ht="12.75" hidden="1"/>
    <row r="3764" ht="12.75" hidden="1"/>
    <row r="3765" ht="12.75" hidden="1"/>
    <row r="3766" ht="12.75" hidden="1"/>
    <row r="3767" ht="12.75" hidden="1"/>
    <row r="3768" ht="12.75" hidden="1"/>
    <row r="3769" ht="12.75" hidden="1"/>
    <row r="3770" ht="12.75" hidden="1"/>
    <row r="3771" ht="12.75" hidden="1"/>
    <row r="3772" ht="12.75" hidden="1"/>
    <row r="3773" ht="12.75" hidden="1"/>
    <row r="3774" ht="12.75" hidden="1"/>
    <row r="3775" ht="12.75" hidden="1"/>
    <row r="3776" ht="12.75" hidden="1"/>
    <row r="3777" ht="12.75" hidden="1"/>
    <row r="3778" ht="12.75" hidden="1"/>
    <row r="3779" ht="12.75" hidden="1"/>
    <row r="3780" ht="12.75" hidden="1"/>
    <row r="3781" ht="12.75" hidden="1"/>
    <row r="3782" ht="12.75" hidden="1"/>
    <row r="3783" ht="12.75" hidden="1"/>
    <row r="3784" ht="12.75" hidden="1"/>
    <row r="3785" ht="12.75" hidden="1"/>
    <row r="3786" ht="12.75" hidden="1"/>
    <row r="3787" ht="12.75" hidden="1"/>
    <row r="3788" ht="12.75" hidden="1"/>
    <row r="3789" ht="12.75" hidden="1"/>
    <row r="3790" ht="12.75" hidden="1"/>
    <row r="3791" ht="12.75" hidden="1"/>
    <row r="3792" ht="12.75" hidden="1"/>
    <row r="3793" ht="12.75" hidden="1"/>
    <row r="3794" ht="12.75" hidden="1"/>
    <row r="3795" ht="12.75" hidden="1"/>
    <row r="3796" ht="12.75" hidden="1"/>
    <row r="3797" ht="12.75" hidden="1"/>
    <row r="3798" ht="12.75" hidden="1"/>
    <row r="3799" ht="12.75" hidden="1"/>
    <row r="3800" ht="12.75" hidden="1"/>
    <row r="3801" ht="12.75" hidden="1"/>
    <row r="3802" ht="12.75" hidden="1"/>
    <row r="3803" ht="12.75" hidden="1"/>
    <row r="3804" ht="12.75" hidden="1"/>
    <row r="3805" ht="12.75" hidden="1"/>
    <row r="3806" ht="12.75" hidden="1"/>
    <row r="3807" ht="12.75" hidden="1"/>
    <row r="3808" ht="12.75" hidden="1"/>
    <row r="3809" ht="12.75" hidden="1"/>
    <row r="3810" ht="12.75" hidden="1"/>
    <row r="3811" ht="12.75" hidden="1"/>
    <row r="3812" ht="12.75" hidden="1"/>
    <row r="3813" ht="12.75" hidden="1"/>
    <row r="3814" ht="12.75" hidden="1"/>
    <row r="3815" ht="12.75" hidden="1"/>
    <row r="3816" ht="12.75" hidden="1"/>
    <row r="3817" ht="12.75" hidden="1"/>
    <row r="3818" ht="12.75" hidden="1"/>
    <row r="3819" ht="12.75" hidden="1"/>
    <row r="3820" ht="12.75" hidden="1"/>
    <row r="3821" ht="12.75" hidden="1"/>
    <row r="3822" ht="12.75" hidden="1"/>
    <row r="3823" ht="12.75" hidden="1"/>
    <row r="3824" ht="12.75" hidden="1"/>
    <row r="3825" ht="12.75" hidden="1"/>
    <row r="3826" ht="12.75" hidden="1"/>
    <row r="3827" ht="12.75" hidden="1"/>
    <row r="3828" ht="12.75" hidden="1"/>
    <row r="3829" ht="12.75" hidden="1"/>
    <row r="3830" ht="12.75" hidden="1"/>
    <row r="3831" ht="12.75" hidden="1"/>
    <row r="3832" ht="12.75" hidden="1"/>
    <row r="3833" ht="12.75" hidden="1"/>
    <row r="3834" ht="12.75" hidden="1"/>
    <row r="3835" ht="12.75" hidden="1"/>
    <row r="3836" ht="12.75" hidden="1"/>
    <row r="3837" ht="12.75" hidden="1"/>
    <row r="3838" ht="12.75" hidden="1"/>
    <row r="3839" ht="12.75" hidden="1"/>
    <row r="3840" ht="12.75" hidden="1"/>
    <row r="3841" ht="12.75" hidden="1"/>
    <row r="3842" ht="12.75" hidden="1"/>
    <row r="3843" ht="12.75" hidden="1"/>
    <row r="3844" ht="12.75" hidden="1"/>
    <row r="3845" ht="12.75" hidden="1"/>
    <row r="3846" ht="12.75" hidden="1"/>
    <row r="3847" ht="12.75" hidden="1"/>
    <row r="3848" ht="12.75" hidden="1"/>
    <row r="3849" ht="12.75" hidden="1"/>
    <row r="3850" ht="12.75" hidden="1"/>
    <row r="3851" ht="12.75" hidden="1"/>
    <row r="3852" ht="12.75" hidden="1"/>
    <row r="3853" ht="12.75" hidden="1"/>
    <row r="3854" ht="12.75" hidden="1"/>
    <row r="3855" ht="12.75" hidden="1"/>
    <row r="3856" ht="12.75" hidden="1"/>
    <row r="3857" ht="12.75" hidden="1"/>
    <row r="3858" ht="12.75" hidden="1"/>
    <row r="3859" ht="12.75" hidden="1"/>
    <row r="3860" ht="12.75" hidden="1"/>
    <row r="3861" ht="12.75" hidden="1"/>
    <row r="3862" ht="12.75" hidden="1"/>
    <row r="3863" ht="12.75" hidden="1"/>
    <row r="3864" ht="12.75" hidden="1"/>
    <row r="3865" ht="12.75" hidden="1"/>
    <row r="3866" ht="12.75" hidden="1"/>
    <row r="3867" ht="12.75" hidden="1"/>
    <row r="3868" ht="12.75" hidden="1"/>
    <row r="3869" ht="12.75" hidden="1"/>
    <row r="3870" ht="12.75" hidden="1"/>
    <row r="3871" ht="12.75" hidden="1"/>
    <row r="3872" ht="12.75" hidden="1"/>
    <row r="3873" ht="12.75" hidden="1"/>
    <row r="3874" ht="12.75" hidden="1"/>
    <row r="3875" ht="12.75" hidden="1"/>
    <row r="3876" ht="12.75" hidden="1"/>
    <row r="3877" ht="12.75" hidden="1"/>
    <row r="3878" ht="12.75" hidden="1"/>
    <row r="3879" ht="12.75" hidden="1"/>
    <row r="3880" ht="12.75" hidden="1"/>
    <row r="3881" ht="12.75" hidden="1"/>
    <row r="3882" ht="12.75" hidden="1"/>
    <row r="3883" ht="12.75" hidden="1"/>
    <row r="3884" ht="12.75" hidden="1"/>
    <row r="3885" ht="12.75" hidden="1"/>
    <row r="3886" ht="12.75" hidden="1"/>
    <row r="3887" ht="12.75" hidden="1"/>
    <row r="3888" ht="12.75" hidden="1"/>
    <row r="3889" ht="12.75" hidden="1"/>
    <row r="3890" ht="12.75" hidden="1"/>
    <row r="3891" ht="12.75" hidden="1"/>
    <row r="3892" ht="12.75" hidden="1"/>
    <row r="3893" ht="12.75" hidden="1"/>
    <row r="3894" ht="12.75" hidden="1"/>
    <row r="3895" ht="12.75" hidden="1"/>
    <row r="3896" ht="12.75" hidden="1"/>
    <row r="3897" ht="12.75" hidden="1"/>
    <row r="3898" ht="12.75" hidden="1"/>
    <row r="3899" ht="12.75" hidden="1"/>
    <row r="3900" ht="12.75" hidden="1"/>
    <row r="3901" ht="12.75" hidden="1"/>
    <row r="3902" ht="12.75" hidden="1"/>
    <row r="3903" ht="12.75" hidden="1"/>
    <row r="3904" ht="12.75" hidden="1"/>
    <row r="3905" ht="12.75" hidden="1"/>
    <row r="3906" ht="12.75" hidden="1"/>
    <row r="3907" ht="12.75" hidden="1"/>
    <row r="3908" ht="12.75" hidden="1"/>
    <row r="3909" ht="12.75" hidden="1"/>
    <row r="3910" ht="12.75" hidden="1"/>
    <row r="3911" ht="12.75" hidden="1"/>
    <row r="3912" ht="12.75" hidden="1"/>
    <row r="3913" ht="12.75" hidden="1"/>
    <row r="3914" ht="12.75" hidden="1"/>
    <row r="3915" ht="12.75" hidden="1"/>
    <row r="3916" ht="12.75" hidden="1"/>
    <row r="3917" ht="12.75" hidden="1"/>
    <row r="3918" ht="12.75" hidden="1"/>
    <row r="3919" ht="12.75" hidden="1"/>
    <row r="3920" ht="12.75" hidden="1"/>
    <row r="3921" ht="12.75" hidden="1"/>
    <row r="3922" ht="12.75" hidden="1"/>
    <row r="3923" ht="12.75" hidden="1"/>
    <row r="3924" ht="12.75" hidden="1"/>
    <row r="3925" ht="12.75" hidden="1"/>
    <row r="3926" ht="12.75" hidden="1"/>
    <row r="3927" ht="12.75" hidden="1"/>
    <row r="3928" ht="12.75" hidden="1"/>
    <row r="3929" ht="12.75" hidden="1"/>
    <row r="3930" ht="12.75" hidden="1"/>
    <row r="3931" ht="12.75" hidden="1"/>
    <row r="3932" ht="12.75" hidden="1"/>
    <row r="3933" ht="12.75" hidden="1"/>
    <row r="3934" ht="12.75" hidden="1"/>
    <row r="3935" ht="12.75" hidden="1"/>
    <row r="3936" ht="12.75" hidden="1"/>
    <row r="3937" ht="12.75" hidden="1"/>
    <row r="3938" ht="12.75" hidden="1"/>
    <row r="3939" ht="12.75" hidden="1"/>
    <row r="3940" ht="12.75" hidden="1"/>
    <row r="3941" ht="12.75" hidden="1"/>
    <row r="3942" ht="12.75" hidden="1"/>
    <row r="3943" ht="12.75" hidden="1"/>
    <row r="3944" ht="12.75" hidden="1"/>
    <row r="3945" ht="12.75" hidden="1"/>
    <row r="3946" ht="12.75" hidden="1"/>
    <row r="3947" ht="12.75" hidden="1"/>
    <row r="3948" ht="12.75" hidden="1"/>
    <row r="3949" ht="12.75" hidden="1"/>
    <row r="3950" ht="12.75" hidden="1"/>
    <row r="3951" ht="12.75" hidden="1"/>
    <row r="3952" ht="12.75" hidden="1"/>
    <row r="3953" ht="12.75" hidden="1"/>
    <row r="3954" ht="12.75" hidden="1"/>
    <row r="3955" ht="12.75" hidden="1"/>
    <row r="3956" ht="12.75" hidden="1"/>
    <row r="3957" ht="12.75" hidden="1"/>
    <row r="3958" ht="12.75" hidden="1"/>
    <row r="3959" ht="12.75" hidden="1"/>
    <row r="3960" ht="12.75" hidden="1"/>
    <row r="3961" ht="12.75" hidden="1"/>
    <row r="3962" ht="12.75" hidden="1"/>
    <row r="3963" ht="12.75" hidden="1"/>
    <row r="3964" ht="12.75" hidden="1"/>
    <row r="3965" ht="12.75" hidden="1"/>
    <row r="3966" ht="12.75" hidden="1"/>
    <row r="3967" ht="12.75" hidden="1"/>
    <row r="3968" ht="12.75" hidden="1"/>
    <row r="3969" ht="12.75" hidden="1"/>
    <row r="3970" ht="12.75" hidden="1"/>
    <row r="3971" ht="12.75" hidden="1"/>
    <row r="3972" ht="12.75" hidden="1"/>
    <row r="3973" ht="12.75" hidden="1"/>
    <row r="3974" ht="12.75" hidden="1"/>
    <row r="3975" ht="12.75" hidden="1"/>
    <row r="3976" ht="12.75" hidden="1"/>
    <row r="3977" ht="12.75" hidden="1"/>
    <row r="3978" ht="12.75" hidden="1"/>
    <row r="3979" ht="12.75" hidden="1"/>
    <row r="3980" ht="12.75" hidden="1"/>
    <row r="3981" ht="12.75" hidden="1"/>
    <row r="3982" ht="12.75" hidden="1"/>
    <row r="3983" ht="12.75" hidden="1"/>
    <row r="3984" ht="12.75" hidden="1"/>
    <row r="3985" ht="12.75" hidden="1"/>
    <row r="3986" ht="12.75" hidden="1"/>
    <row r="3987" ht="12.75" hidden="1"/>
    <row r="3988" ht="12.75" hidden="1"/>
    <row r="3989" ht="12.75" hidden="1"/>
    <row r="3990" ht="12.75" hidden="1"/>
    <row r="3991" ht="12.75" hidden="1"/>
    <row r="3992" ht="12.75" hidden="1"/>
    <row r="3993" ht="12.75" hidden="1"/>
    <row r="3994" ht="12.75" hidden="1"/>
    <row r="3995" ht="12.75" hidden="1"/>
    <row r="3996" ht="12.75" hidden="1"/>
    <row r="3997" ht="12.75" hidden="1"/>
    <row r="3998" ht="12.75" hidden="1"/>
    <row r="3999" ht="12.75" hidden="1"/>
    <row r="4000" ht="12.75" hidden="1"/>
    <row r="4001" ht="12.75" hidden="1"/>
    <row r="4002" ht="12.75" hidden="1"/>
    <row r="4003" ht="12.75" hidden="1"/>
    <row r="4004" ht="12.75" hidden="1"/>
    <row r="4005" ht="12.75" hidden="1"/>
    <row r="4006" ht="12.75" hidden="1"/>
    <row r="4007" ht="12.75" hidden="1"/>
    <row r="4008" ht="12.75" hidden="1"/>
    <row r="4009" ht="12.75" hidden="1"/>
    <row r="4010" ht="12.75" hidden="1"/>
    <row r="4011" ht="12.75" hidden="1"/>
    <row r="4012" ht="12.75" hidden="1"/>
    <row r="4013" ht="12.75" hidden="1"/>
    <row r="4014" ht="12.75" hidden="1"/>
    <row r="4015" ht="12.75" hidden="1"/>
    <row r="4016" ht="12.75" hidden="1"/>
    <row r="4017" ht="12.75" hidden="1"/>
    <row r="4018" ht="12.75" hidden="1"/>
    <row r="4019" ht="12.75" hidden="1"/>
    <row r="4020" ht="12.75" hidden="1"/>
    <row r="4021" ht="12.75" hidden="1"/>
    <row r="4022" ht="12.75" hidden="1"/>
    <row r="4023" ht="12.75" hidden="1"/>
    <row r="4024" ht="12.75" hidden="1"/>
    <row r="4025" ht="12.75" hidden="1"/>
    <row r="4026" ht="12.75" hidden="1"/>
    <row r="4027" ht="12.75" hidden="1"/>
    <row r="4028" ht="12.75" hidden="1"/>
    <row r="4029" ht="12.75" hidden="1"/>
    <row r="4030" ht="12.75" hidden="1"/>
    <row r="4031" ht="12.75" hidden="1"/>
    <row r="4032" ht="12.75" hidden="1"/>
    <row r="4033" ht="12.75" hidden="1"/>
    <row r="4034" ht="12.75" hidden="1"/>
    <row r="4035" ht="12.75" hidden="1"/>
    <row r="4036" ht="12.75" hidden="1"/>
    <row r="4037" ht="12.75" hidden="1"/>
    <row r="4038" ht="12.75" hidden="1"/>
    <row r="4039" ht="12.75" hidden="1"/>
    <row r="4040" ht="12.75" hidden="1"/>
    <row r="4041" ht="12.75" hidden="1"/>
    <row r="4042" ht="12.75" hidden="1"/>
    <row r="4043" ht="12.75" hidden="1"/>
    <row r="4044" ht="12.75" hidden="1"/>
    <row r="4045" ht="12.75" hidden="1"/>
    <row r="4046" ht="12.75" hidden="1"/>
    <row r="4047" ht="12.75" hidden="1"/>
    <row r="4048" ht="12.75" hidden="1"/>
    <row r="4049" ht="12.75" hidden="1"/>
    <row r="4050" ht="12.75" hidden="1"/>
    <row r="4051" ht="12.75" hidden="1"/>
    <row r="4052" ht="12.75" hidden="1"/>
    <row r="4053" ht="12.75" hidden="1"/>
    <row r="4054" ht="12.75" hidden="1"/>
    <row r="4055" ht="12.75" hidden="1"/>
    <row r="4056" ht="12.75" hidden="1"/>
    <row r="4057" ht="12.75" hidden="1"/>
    <row r="4058" ht="12.75" hidden="1"/>
    <row r="4059" ht="12.75" hidden="1"/>
    <row r="4060" ht="12.75" hidden="1"/>
    <row r="4061" ht="12.75" hidden="1"/>
    <row r="4062" ht="12.75" hidden="1"/>
    <row r="4063" ht="12.75" hidden="1"/>
    <row r="4064" ht="12.75" hidden="1"/>
    <row r="4065" ht="12.75" hidden="1"/>
    <row r="4066" ht="12.75" hidden="1"/>
    <row r="4067" ht="12.75" hidden="1"/>
    <row r="4068" ht="12.75" hidden="1"/>
    <row r="4069" ht="12.75" hidden="1"/>
    <row r="4070" ht="12.75" hidden="1"/>
    <row r="4071" ht="12.75" hidden="1"/>
    <row r="4072" ht="12.75" hidden="1"/>
    <row r="4073" ht="12.75" hidden="1"/>
    <row r="4074" ht="12.75" hidden="1"/>
    <row r="4075" ht="12.75" hidden="1"/>
    <row r="4076" ht="12.75" hidden="1"/>
    <row r="4077" ht="12.75" hidden="1"/>
    <row r="4078" ht="12.75" hidden="1"/>
    <row r="4079" ht="12.75" hidden="1"/>
    <row r="4080" ht="12.75" hidden="1"/>
    <row r="4081" ht="12.75" hidden="1"/>
    <row r="4082" ht="12.75" hidden="1"/>
    <row r="4083" ht="12.75" hidden="1"/>
    <row r="4084" ht="12.75" hidden="1"/>
    <row r="4085" ht="12.75" hidden="1"/>
    <row r="4086" ht="12.75" hidden="1"/>
    <row r="4087" ht="12.75" hidden="1"/>
    <row r="4088" ht="12.75" hidden="1"/>
    <row r="4089" ht="12.75" hidden="1"/>
    <row r="4090" ht="12.75" hidden="1"/>
    <row r="4091" ht="12.75" hidden="1"/>
    <row r="4092" ht="12.75" hidden="1"/>
    <row r="4093" ht="12.75" hidden="1"/>
    <row r="4094" ht="12.75" hidden="1"/>
    <row r="4095" ht="12.75" hidden="1"/>
    <row r="4096" ht="12.75" hidden="1"/>
    <row r="4097" ht="12.75" hidden="1"/>
    <row r="4098" ht="12.75" hidden="1"/>
    <row r="4099" ht="12.75" hidden="1"/>
    <row r="4100" ht="12.75" hidden="1"/>
    <row r="4101" ht="12.75" hidden="1"/>
    <row r="4102" ht="12.75" hidden="1"/>
    <row r="4103" ht="12.75" hidden="1"/>
    <row r="4104" ht="12.75" hidden="1"/>
    <row r="4105" ht="12.75" hidden="1"/>
    <row r="4106" ht="12.75" hidden="1"/>
    <row r="4107" ht="12.75" hidden="1"/>
    <row r="4108" ht="12.75" hidden="1"/>
    <row r="4109" ht="12.75" hidden="1"/>
    <row r="4110" ht="12.75" hidden="1"/>
    <row r="4111" ht="12.75" hidden="1"/>
    <row r="4112" ht="12.75" hidden="1"/>
    <row r="4113" ht="12.75" hidden="1"/>
    <row r="4114" ht="12.75" hidden="1"/>
    <row r="4115" ht="12.75" hidden="1"/>
    <row r="4116" ht="12.75" hidden="1"/>
    <row r="4117" ht="12.75" hidden="1"/>
    <row r="4118" ht="12.75" hidden="1"/>
    <row r="4119" ht="12.75" hidden="1"/>
    <row r="4120" ht="12.75" hidden="1"/>
    <row r="4121" ht="12.75" hidden="1"/>
    <row r="4122" ht="12.75" hidden="1"/>
    <row r="4123" ht="12.75" hidden="1"/>
    <row r="4124" ht="12.75" hidden="1"/>
    <row r="4125" ht="12.75" hidden="1"/>
    <row r="4126" ht="12.75" hidden="1"/>
    <row r="4127" ht="12.75" hidden="1"/>
    <row r="4128" ht="12.75" hidden="1"/>
    <row r="4129" ht="12.75" hidden="1"/>
    <row r="4130" ht="12.75" hidden="1"/>
    <row r="4131" ht="12.75" hidden="1"/>
    <row r="4132" ht="12.75" hidden="1"/>
    <row r="4133" ht="12.75" hidden="1"/>
    <row r="4134" ht="12.75" hidden="1"/>
    <row r="4135" ht="12.75" hidden="1"/>
    <row r="4136" ht="12.75" hidden="1"/>
    <row r="4137" ht="12.75" hidden="1"/>
    <row r="4138" ht="12.75" hidden="1"/>
    <row r="4139" ht="12.75" hidden="1"/>
    <row r="4140" ht="12.75" hidden="1"/>
    <row r="4141" ht="12.75" hidden="1"/>
    <row r="4142" ht="12.75" hidden="1"/>
    <row r="4143" ht="12.75" hidden="1"/>
    <row r="4144" ht="12.75" hidden="1"/>
    <row r="4145" ht="12.75" hidden="1"/>
    <row r="4146" ht="12.75" hidden="1"/>
    <row r="4147" ht="12.75" hidden="1"/>
    <row r="4148" ht="12.75" hidden="1"/>
    <row r="4149" ht="12.75" hidden="1"/>
    <row r="4150" ht="12.75" hidden="1"/>
    <row r="4151" ht="12.75" hidden="1"/>
    <row r="4152" ht="12.75" hidden="1"/>
    <row r="4153" ht="12.75" hidden="1"/>
    <row r="4154" ht="12.75" hidden="1"/>
    <row r="4155" ht="12.75" hidden="1"/>
    <row r="4156" ht="12.75" hidden="1"/>
    <row r="4157" ht="12.75" hidden="1"/>
    <row r="4158" ht="12.75" hidden="1"/>
    <row r="4159" ht="12.75" hidden="1"/>
    <row r="4160" ht="12.75" hidden="1"/>
    <row r="4161" ht="12.75" hidden="1"/>
    <row r="4162" ht="12.75" hidden="1"/>
    <row r="4163" ht="12.75" hidden="1"/>
    <row r="4164" ht="12.75" hidden="1"/>
    <row r="4165" ht="12.75" hidden="1"/>
    <row r="4166" ht="12.75" hidden="1"/>
    <row r="4167" ht="12.75" hidden="1"/>
    <row r="4168" ht="12.75" hidden="1"/>
    <row r="4169" ht="12.75" hidden="1"/>
    <row r="4170" ht="12.75" hidden="1"/>
    <row r="4171" ht="12.75" hidden="1"/>
    <row r="4172" ht="12.75" hidden="1"/>
    <row r="4173" ht="12.75" hidden="1"/>
    <row r="4174" ht="12.75" hidden="1"/>
    <row r="4175" ht="12.75" hidden="1"/>
    <row r="4176" ht="12.75" hidden="1"/>
    <row r="4177" ht="12.75" hidden="1"/>
    <row r="4178" ht="12.75" hidden="1"/>
    <row r="4179" ht="12.75" hidden="1"/>
    <row r="4180" ht="12.75" hidden="1"/>
    <row r="4181" ht="12.75" hidden="1"/>
    <row r="4182" ht="12.75" hidden="1"/>
    <row r="4183" ht="12.75" hidden="1"/>
    <row r="4184" ht="12.75" hidden="1"/>
    <row r="4185" ht="12.75" hidden="1"/>
    <row r="4186" ht="12.75" hidden="1"/>
    <row r="4187" ht="12.75" hidden="1"/>
    <row r="4188" ht="12.75" hidden="1"/>
    <row r="4189" ht="12.75" hidden="1"/>
    <row r="4190" ht="12.75" hidden="1"/>
    <row r="4191" ht="12.75" hidden="1"/>
    <row r="4192" ht="12.75" hidden="1"/>
    <row r="4193" ht="12.75" hidden="1"/>
    <row r="4194" ht="12.75" hidden="1"/>
    <row r="4195" ht="12.75" hidden="1"/>
    <row r="4196" ht="12.75" hidden="1"/>
    <row r="4197" ht="12.75" hidden="1"/>
    <row r="4198" ht="12.75" hidden="1"/>
    <row r="4199" ht="12.75" hidden="1"/>
    <row r="4200" ht="12.75" hidden="1"/>
    <row r="4201" ht="12.75" hidden="1"/>
    <row r="4202" ht="12.75" hidden="1"/>
    <row r="4203" ht="12.75" hidden="1"/>
    <row r="4204" ht="12.75" hidden="1"/>
    <row r="4205" ht="12.75" hidden="1"/>
    <row r="4206" ht="12.75" hidden="1"/>
    <row r="4207" ht="12.75" hidden="1"/>
    <row r="4208" ht="12.75" hidden="1"/>
    <row r="4209" ht="12.75" hidden="1"/>
    <row r="4210" ht="12.75" hidden="1"/>
    <row r="4211" ht="12.75" hidden="1"/>
    <row r="4212" ht="12.75" hidden="1"/>
    <row r="4213" ht="12.75" hidden="1"/>
    <row r="4214" ht="12.75" hidden="1"/>
    <row r="4215" ht="12.75" hidden="1"/>
    <row r="4216" ht="12.75" hidden="1"/>
    <row r="4217" ht="12.75" hidden="1"/>
    <row r="4218" ht="12.75" hidden="1"/>
    <row r="4219" ht="12.75" hidden="1"/>
    <row r="4220" ht="12.75" hidden="1"/>
    <row r="4221" ht="12.75" hidden="1"/>
    <row r="4222" ht="12.75" hidden="1"/>
    <row r="4223" ht="12.75" hidden="1"/>
    <row r="4224" ht="12.75" hidden="1"/>
    <row r="4225" ht="12.75" hidden="1"/>
    <row r="4226" ht="12.75" hidden="1"/>
    <row r="4227" ht="12.75" hidden="1"/>
    <row r="4228" ht="12.75" hidden="1"/>
    <row r="4229" ht="12.75" hidden="1"/>
    <row r="4230" ht="12.75" hidden="1"/>
    <row r="4231" ht="12.75" hidden="1"/>
    <row r="4232" ht="12.75" hidden="1"/>
    <row r="4233" ht="12.75" hidden="1"/>
    <row r="4234" ht="12.75" hidden="1"/>
    <row r="4235" ht="12.75" hidden="1"/>
    <row r="4236" ht="12.75" hidden="1"/>
    <row r="4237" ht="12.75" hidden="1"/>
    <row r="4238" ht="12.75" hidden="1"/>
    <row r="4239" ht="12.75" hidden="1"/>
    <row r="4240" ht="12.75" hidden="1"/>
    <row r="4241" ht="12.75" hidden="1"/>
    <row r="4242" ht="12.75" hidden="1"/>
    <row r="4243" ht="12.75" hidden="1"/>
    <row r="4244" ht="12.75" hidden="1"/>
    <row r="4245" ht="12.75" hidden="1"/>
    <row r="4246" ht="12.75" hidden="1"/>
    <row r="4247" ht="12.75" hidden="1"/>
    <row r="4248" ht="12.75" hidden="1"/>
    <row r="4249" ht="12.75" hidden="1"/>
    <row r="4250" ht="12.75" hidden="1"/>
    <row r="4251" ht="12.75" hidden="1"/>
    <row r="4252" ht="12.75" hidden="1"/>
    <row r="4253" ht="12.75" hidden="1"/>
    <row r="4254" ht="12.75" hidden="1"/>
    <row r="4255" ht="12.75" hidden="1"/>
    <row r="4256" ht="12.75" hidden="1"/>
    <row r="4257" ht="12.75" hidden="1"/>
    <row r="4258" ht="12.75" hidden="1"/>
    <row r="4259" ht="12.75" hidden="1"/>
    <row r="4260" ht="12.75" hidden="1"/>
    <row r="4261" ht="12.75" hidden="1"/>
    <row r="4262" ht="12.75" hidden="1"/>
    <row r="4263" ht="12.75" hidden="1"/>
    <row r="4264" ht="12.75" hidden="1"/>
    <row r="4265" ht="12.75" hidden="1"/>
    <row r="4266" ht="12.75" hidden="1"/>
    <row r="4267" ht="12.75" hidden="1"/>
    <row r="4268" ht="12.75" hidden="1"/>
    <row r="4269" ht="12.75" hidden="1"/>
    <row r="4270" ht="12.75" hidden="1"/>
    <row r="4271" ht="12.75" hidden="1"/>
    <row r="4272" ht="12.75" hidden="1"/>
    <row r="4273" ht="12.75" hidden="1"/>
    <row r="4274" ht="12.75" hidden="1"/>
    <row r="4275" ht="12.75" hidden="1"/>
    <row r="4276" ht="12.75" hidden="1"/>
    <row r="4277" ht="12.75" hidden="1"/>
    <row r="4278" ht="12.75" hidden="1"/>
    <row r="4279" ht="12.75" hidden="1"/>
    <row r="4280" ht="12.75" hidden="1"/>
    <row r="4281" ht="12.75" hidden="1"/>
    <row r="4282" ht="12.75" hidden="1"/>
    <row r="4283" ht="12.75" hidden="1"/>
    <row r="4284" ht="12.75" hidden="1"/>
    <row r="4285" ht="12.75" hidden="1"/>
    <row r="4286" ht="12.75" hidden="1"/>
    <row r="4287" ht="12.75" hidden="1"/>
    <row r="4288" ht="12.75" hidden="1"/>
    <row r="4289" ht="12.75" hidden="1"/>
    <row r="4290" ht="12.75" hidden="1"/>
    <row r="4291" ht="12.75" hidden="1"/>
    <row r="4292" ht="12.75" hidden="1"/>
    <row r="4293" ht="12.75" hidden="1"/>
    <row r="4294" ht="12.75" hidden="1"/>
    <row r="4295" ht="12.75" hidden="1"/>
    <row r="4296" ht="12.75" hidden="1"/>
    <row r="4297" ht="12.75" hidden="1"/>
    <row r="4298" ht="12.75" hidden="1"/>
    <row r="4299" ht="12.75" hidden="1"/>
    <row r="4300" ht="12.75" hidden="1"/>
    <row r="4301" ht="12.75" hidden="1"/>
    <row r="4302" ht="12.75" hidden="1"/>
    <row r="4303" ht="12.75" hidden="1"/>
    <row r="4304" ht="12.75" hidden="1"/>
    <row r="4305" ht="12.75" hidden="1"/>
    <row r="4306" ht="12.75" hidden="1"/>
    <row r="4307" ht="12.75" hidden="1"/>
    <row r="4308" ht="12.75" hidden="1"/>
    <row r="4309" ht="12.75" hidden="1"/>
    <row r="4310" ht="12.75" hidden="1"/>
    <row r="4311" ht="12.75" hidden="1"/>
    <row r="4312" ht="12.75" hidden="1"/>
    <row r="4313" ht="12.75" hidden="1"/>
    <row r="4314" ht="12.75" hidden="1"/>
    <row r="4315" ht="12.75" hidden="1"/>
    <row r="4316" ht="12.75" hidden="1"/>
    <row r="4317" ht="12.75" hidden="1"/>
    <row r="4318" ht="12.75" hidden="1"/>
    <row r="4319" ht="12.75" hidden="1"/>
    <row r="4320" ht="12.75" hidden="1"/>
    <row r="4321" ht="12.75" hidden="1"/>
    <row r="4322" ht="12.75" hidden="1"/>
    <row r="4323" ht="12.75" hidden="1"/>
    <row r="4324" ht="12.75" hidden="1"/>
    <row r="4325" ht="12.75" hidden="1"/>
    <row r="4326" ht="12.75" hidden="1"/>
    <row r="4327" ht="12.75" hidden="1"/>
    <row r="4328" ht="12.75" hidden="1"/>
    <row r="4329" ht="12.75" hidden="1"/>
    <row r="4330" ht="12.75" hidden="1"/>
    <row r="4331" ht="12.75" hidden="1"/>
    <row r="4332" ht="12.75" hidden="1"/>
    <row r="4333" ht="12.75" hidden="1"/>
    <row r="4334" ht="12.75" hidden="1"/>
    <row r="4335" ht="12.75" hidden="1"/>
    <row r="4336" ht="12.75" hidden="1"/>
    <row r="4337" ht="12.75" hidden="1"/>
    <row r="4338" ht="12.75" hidden="1"/>
    <row r="4339" ht="12.75" hidden="1"/>
    <row r="4340" ht="12.75" hidden="1"/>
    <row r="4341" ht="12.75" hidden="1"/>
    <row r="4342" ht="12.75" hidden="1"/>
    <row r="4343" ht="12.75" hidden="1"/>
    <row r="4344" ht="12.75" hidden="1"/>
    <row r="4345" ht="12.75" hidden="1"/>
    <row r="4346" ht="12.75" hidden="1"/>
    <row r="4347" ht="12.75" hidden="1"/>
    <row r="4348" ht="12.75" hidden="1"/>
    <row r="4349" ht="12.75" hidden="1"/>
    <row r="4350" ht="12.75" hidden="1"/>
    <row r="4351" ht="12.75" hidden="1"/>
    <row r="4352" ht="12.75" hidden="1"/>
    <row r="4353" ht="12.75" hidden="1"/>
    <row r="4354" ht="12.75" hidden="1"/>
    <row r="4355" ht="12.75" hidden="1"/>
    <row r="4356" ht="12.75" hidden="1"/>
    <row r="4357" ht="12.75" hidden="1"/>
    <row r="4358" ht="12.75" hidden="1"/>
    <row r="4359" ht="12.75" hidden="1"/>
    <row r="4360" ht="12.75" hidden="1"/>
    <row r="4361" ht="12.75" hidden="1"/>
    <row r="4362" ht="12.75" hidden="1"/>
    <row r="4363" ht="12.75" hidden="1"/>
    <row r="4364" ht="12.75" hidden="1"/>
    <row r="4365" ht="12.75" hidden="1"/>
    <row r="4366" ht="12.75" hidden="1"/>
    <row r="4367" ht="12.75" hidden="1"/>
    <row r="4368" ht="12.75" hidden="1"/>
    <row r="4369" ht="12.75" hidden="1"/>
    <row r="4370" ht="12.75" hidden="1"/>
    <row r="4371" ht="12.75" hidden="1"/>
    <row r="4372" ht="12.75" hidden="1"/>
    <row r="4373" ht="12.75" hidden="1"/>
    <row r="4374" ht="12.75" hidden="1"/>
    <row r="4375" ht="12.75" hidden="1"/>
    <row r="4376" ht="12.75" hidden="1"/>
    <row r="4377" ht="12.75" hidden="1"/>
    <row r="4378" ht="12.75" hidden="1"/>
    <row r="4379" ht="12.75" hidden="1"/>
    <row r="4380" ht="12.75" hidden="1"/>
    <row r="4381" ht="12.75" hidden="1"/>
    <row r="4382" ht="12.75" hidden="1"/>
    <row r="4383" ht="12.75" hidden="1"/>
    <row r="4384" ht="12.75" hidden="1"/>
    <row r="4385" ht="12.75" hidden="1"/>
    <row r="4386" ht="12.75" hidden="1"/>
    <row r="4387" ht="12.75" hidden="1"/>
    <row r="4388" ht="12.75" hidden="1"/>
    <row r="4389" ht="12.75" hidden="1"/>
    <row r="4390" ht="12.75" hidden="1"/>
    <row r="4391" ht="12.75" hidden="1"/>
    <row r="4392" ht="12.75" hidden="1"/>
    <row r="4393" ht="12.75" hidden="1"/>
    <row r="4394" ht="12.75" hidden="1"/>
    <row r="4395" ht="12.75" hidden="1"/>
    <row r="4396" ht="12.75" hidden="1"/>
    <row r="4397" ht="12.75" hidden="1"/>
    <row r="4398" ht="12.75" hidden="1"/>
    <row r="4399" ht="12.75" hidden="1"/>
    <row r="4400" ht="12.75" hidden="1"/>
    <row r="4401" ht="12.75" hidden="1"/>
    <row r="4402" ht="12.75" hidden="1"/>
    <row r="4403" ht="12.75" hidden="1"/>
    <row r="4404" ht="12.75" hidden="1"/>
    <row r="4405" ht="12.75" hidden="1"/>
    <row r="4406" ht="12.75" hidden="1"/>
    <row r="4407" ht="12.75" hidden="1"/>
    <row r="4408" ht="12.75" hidden="1"/>
    <row r="4409" ht="12.75" hidden="1"/>
    <row r="4410" ht="12.75" hidden="1"/>
    <row r="4411" ht="12.75" hidden="1"/>
    <row r="4412" ht="12.75" hidden="1"/>
    <row r="4413" ht="12.75" hidden="1"/>
    <row r="4414" ht="12.75" hidden="1"/>
    <row r="4415" ht="12.75" hidden="1"/>
    <row r="4416" ht="12.75" hidden="1"/>
    <row r="4417" ht="12.75" hidden="1"/>
    <row r="4418" ht="12.75" hidden="1"/>
    <row r="4419" ht="12.75" hidden="1"/>
    <row r="4420" ht="12.75" hidden="1"/>
    <row r="4421" ht="12.75" hidden="1"/>
    <row r="4422" ht="12.75" hidden="1"/>
    <row r="4423" ht="12.75" hidden="1"/>
    <row r="4424" ht="12.75" hidden="1"/>
    <row r="4425" ht="12.75" hidden="1"/>
    <row r="4426" ht="12.75" hidden="1"/>
    <row r="4427" ht="12.75" hidden="1"/>
    <row r="4428" ht="12.75" hidden="1"/>
    <row r="4429" ht="12.75" hidden="1"/>
    <row r="4430" ht="12.75" hidden="1"/>
    <row r="4431" ht="12.75" hidden="1"/>
    <row r="4432" ht="12.75" hidden="1"/>
    <row r="4433" ht="12.75" hidden="1"/>
    <row r="4434" ht="12.75" hidden="1"/>
    <row r="4435" ht="12.75" hidden="1"/>
    <row r="4436" ht="12.75" hidden="1"/>
    <row r="4437" ht="12.75" hidden="1"/>
    <row r="4438" ht="12.75" hidden="1"/>
    <row r="4439" ht="12.75" hidden="1"/>
    <row r="4440" ht="12.75" hidden="1"/>
    <row r="4441" ht="12.75" hidden="1"/>
    <row r="4442" ht="12.75" hidden="1"/>
    <row r="4443" ht="12.75" hidden="1"/>
    <row r="4444" ht="12.75" hidden="1"/>
    <row r="4445" ht="12.75" hidden="1"/>
    <row r="4446" ht="12.75" hidden="1"/>
    <row r="4447" ht="12.75" hidden="1"/>
    <row r="4448" ht="12.75" hidden="1"/>
    <row r="4449" ht="12.75" hidden="1"/>
    <row r="4450" ht="12.75" hidden="1"/>
    <row r="4451" ht="12.75" hidden="1"/>
    <row r="4452" ht="12.75" hidden="1"/>
    <row r="4453" ht="12.75" hidden="1"/>
    <row r="4454" ht="12.75" hidden="1"/>
    <row r="4455" ht="12.75" hidden="1"/>
    <row r="4456" ht="12.75" hidden="1"/>
    <row r="4457" ht="12.75" hidden="1"/>
    <row r="4458" ht="12.75" hidden="1"/>
    <row r="4459" ht="12.75" hidden="1"/>
    <row r="4460" ht="12.75" hidden="1"/>
    <row r="4461" ht="12.75" hidden="1"/>
    <row r="4462" ht="12.75" hidden="1"/>
    <row r="4463" ht="12.75" hidden="1"/>
    <row r="4464" ht="12.75" hidden="1"/>
    <row r="4465" ht="12.75" hidden="1"/>
    <row r="4466" ht="12.75" hidden="1"/>
    <row r="4467" ht="12.75" hidden="1"/>
    <row r="4468" ht="12.75" hidden="1"/>
    <row r="4469" ht="12.75" hidden="1"/>
    <row r="4470" ht="12.75" hidden="1"/>
    <row r="4471" ht="12.75" hidden="1"/>
    <row r="4472" ht="12.75" hidden="1"/>
    <row r="4473" ht="12.75" hidden="1"/>
    <row r="4474" ht="12.75" hidden="1"/>
    <row r="4475" ht="12.75" hidden="1"/>
    <row r="4476" ht="12.75" hidden="1"/>
    <row r="4477" ht="12.75" hidden="1"/>
    <row r="4478" ht="12.75" hidden="1"/>
    <row r="4479" ht="12.75" hidden="1"/>
    <row r="4480" ht="12.75" hidden="1"/>
    <row r="4481" ht="12.75" hidden="1"/>
    <row r="4482" ht="12.75" hidden="1"/>
    <row r="4483" ht="12.75" hidden="1"/>
    <row r="4484" ht="12.75" hidden="1"/>
    <row r="4485" ht="12.75" hidden="1"/>
    <row r="4486" ht="12.75" hidden="1"/>
    <row r="4487" ht="12.75" hidden="1"/>
    <row r="4488" ht="12.75" hidden="1"/>
    <row r="4489" ht="12.75" hidden="1"/>
    <row r="4490" ht="12.75" hidden="1"/>
    <row r="4491" ht="12.75" hidden="1"/>
    <row r="4492" ht="12.75" hidden="1"/>
    <row r="4493" ht="12.75" hidden="1"/>
    <row r="4494" ht="12.75" hidden="1"/>
    <row r="4495" ht="12.75" hidden="1"/>
    <row r="4496" ht="12.75" hidden="1"/>
    <row r="4497" ht="12.75" hidden="1"/>
    <row r="4498" ht="12.75" hidden="1"/>
    <row r="4499" ht="12.75" hidden="1"/>
    <row r="4500" ht="12.75" hidden="1"/>
    <row r="4501" ht="12.75" hidden="1"/>
    <row r="4502" ht="12.75" hidden="1"/>
    <row r="4503" ht="12.75" hidden="1"/>
    <row r="4504" ht="12.75" hidden="1"/>
    <row r="4505" ht="12.75" hidden="1"/>
    <row r="4506" ht="12.75" hidden="1"/>
    <row r="4507" ht="12.75" hidden="1"/>
    <row r="4508" ht="12.75" hidden="1"/>
    <row r="4509" ht="12.75" hidden="1"/>
    <row r="4510" ht="12.75" hidden="1"/>
    <row r="4511" ht="12.75" hidden="1"/>
    <row r="4512" ht="12.75" hidden="1"/>
    <row r="4513" ht="12.75" hidden="1"/>
    <row r="4514" ht="12.75" hidden="1"/>
    <row r="4515" ht="12.75" hidden="1"/>
    <row r="4516" ht="12.75" hidden="1"/>
    <row r="4517" ht="12.75" hidden="1"/>
    <row r="4518" ht="12.75" hidden="1"/>
    <row r="4519" ht="12.75" hidden="1"/>
    <row r="4520" ht="12.75" hidden="1"/>
    <row r="4521" ht="12.75" hidden="1"/>
    <row r="4522" ht="12.75" hidden="1"/>
    <row r="4523" ht="12.75" hidden="1"/>
    <row r="4524" ht="12.75" hidden="1"/>
    <row r="4525" ht="12.75" hidden="1"/>
    <row r="4526" ht="12.75" hidden="1"/>
    <row r="4527" ht="12.75" hidden="1"/>
    <row r="4528" ht="12.75" hidden="1"/>
    <row r="4529" ht="12.75" hidden="1"/>
    <row r="4530" ht="12.75" hidden="1"/>
    <row r="4531" ht="12.75" hidden="1"/>
    <row r="4532" ht="12.75" hidden="1"/>
    <row r="4533" ht="12.75" hidden="1"/>
    <row r="4534" ht="12.75" hidden="1"/>
    <row r="4535" ht="12.75" hidden="1"/>
    <row r="4536" ht="12.75" hidden="1"/>
    <row r="4537" ht="12.75" hidden="1"/>
    <row r="4538" ht="12.75" hidden="1"/>
    <row r="4539" ht="12.75" hidden="1"/>
    <row r="4540" ht="12.75" hidden="1"/>
    <row r="4541" ht="12.75" hidden="1"/>
    <row r="4542" ht="12.75" hidden="1"/>
    <row r="4543" ht="12.75" hidden="1"/>
    <row r="4544" ht="12.75" hidden="1"/>
    <row r="4545" ht="12.75" hidden="1"/>
    <row r="4546" ht="12.75" hidden="1"/>
    <row r="4547" ht="12.75" hidden="1"/>
    <row r="4548" ht="12.75" hidden="1"/>
    <row r="4549" ht="12.75" hidden="1"/>
    <row r="4550" ht="12.75" hidden="1"/>
    <row r="4551" ht="12.75" hidden="1"/>
    <row r="4552" ht="12.75" hidden="1"/>
    <row r="4553" ht="12.75" hidden="1"/>
    <row r="4554" ht="12.75" hidden="1"/>
    <row r="4555" ht="12.75" hidden="1"/>
    <row r="4556" ht="12.75" hidden="1"/>
    <row r="4557" ht="12.75" hidden="1"/>
    <row r="4558" ht="12.75" hidden="1"/>
    <row r="4559" ht="12.75" hidden="1"/>
    <row r="4560" ht="12.75" hidden="1"/>
    <row r="4561" ht="12.75" hidden="1"/>
    <row r="4562" ht="12.75" hidden="1"/>
    <row r="4563" ht="12.75" hidden="1"/>
    <row r="4564" ht="12.75" hidden="1"/>
    <row r="4565" ht="12.75" hidden="1"/>
    <row r="4566" ht="12.75" hidden="1"/>
    <row r="4567" ht="12.75" hidden="1"/>
    <row r="4568" ht="12.75" hidden="1"/>
    <row r="4569" ht="12.75" hidden="1"/>
    <row r="4570" ht="12.75" hidden="1"/>
    <row r="4571" ht="12.75" hidden="1"/>
    <row r="4572" ht="12.75" hidden="1"/>
    <row r="4573" ht="12.75" hidden="1"/>
    <row r="4574" ht="12.75" hidden="1"/>
    <row r="4575" ht="12.75" hidden="1"/>
    <row r="4576" ht="12.75" hidden="1"/>
    <row r="4577" ht="12.75" hidden="1"/>
    <row r="4578" ht="12.75" hidden="1"/>
    <row r="4579" ht="12.75" hidden="1"/>
    <row r="4580" ht="12.75" hidden="1"/>
    <row r="4581" ht="12.75" hidden="1"/>
    <row r="4582" ht="12.75" hidden="1"/>
    <row r="4583" ht="12.75" hidden="1"/>
    <row r="4584" ht="12.75" hidden="1"/>
    <row r="4585" ht="12.75" hidden="1"/>
    <row r="4586" ht="12.75" hidden="1"/>
    <row r="4587" ht="12.75" hidden="1"/>
    <row r="4588" ht="12.75" hidden="1"/>
    <row r="4589" ht="12.75" hidden="1"/>
    <row r="4590" ht="12.75" hidden="1"/>
    <row r="4591" ht="12.75" hidden="1"/>
    <row r="4592" ht="12.75" hidden="1"/>
    <row r="4593" ht="12.75" hidden="1"/>
    <row r="4594" ht="12.75" hidden="1"/>
    <row r="4595" ht="12.75" hidden="1"/>
    <row r="4596" ht="12.75" hidden="1"/>
    <row r="4597" ht="12.75" hidden="1"/>
    <row r="4598" ht="12.75" hidden="1"/>
    <row r="4599" ht="12.75" hidden="1"/>
    <row r="4600" ht="12.75" hidden="1"/>
    <row r="4601" ht="12.75" hidden="1"/>
    <row r="4602" ht="12.75" hidden="1"/>
    <row r="4603" ht="12.75" hidden="1"/>
    <row r="4604" ht="12.75" hidden="1"/>
    <row r="4605" ht="12.75" hidden="1"/>
    <row r="4606" ht="12.75" hidden="1"/>
    <row r="4607" ht="12.75" hidden="1"/>
    <row r="4608" ht="12.75" hidden="1"/>
    <row r="4609" ht="12.75" hidden="1"/>
    <row r="4610" ht="12.75" hidden="1"/>
    <row r="4611" ht="12.75" hidden="1"/>
    <row r="4612" ht="12.75" hidden="1"/>
    <row r="4613" ht="12.75" hidden="1"/>
    <row r="4614" ht="12.75" hidden="1"/>
    <row r="4615" ht="12.75" hidden="1"/>
    <row r="4616" ht="12.75" hidden="1"/>
    <row r="4617" ht="12.75" hidden="1"/>
    <row r="4618" ht="12.75" hidden="1"/>
    <row r="4619" ht="12.75" hidden="1"/>
    <row r="4620" ht="12.75" hidden="1"/>
    <row r="4621" ht="12.75" hidden="1"/>
    <row r="4622" ht="12.75" hidden="1"/>
    <row r="4623" ht="12.75" hidden="1"/>
    <row r="4624" ht="12.75" hidden="1"/>
    <row r="4625" ht="12.75" hidden="1"/>
    <row r="4626" ht="12.75" hidden="1"/>
    <row r="4627" ht="12.75" hidden="1"/>
    <row r="4628" ht="12.75" hidden="1"/>
    <row r="4629" ht="12.75" hidden="1"/>
    <row r="4630" ht="12.75" hidden="1"/>
    <row r="4631" ht="12.75" hidden="1"/>
    <row r="4632" ht="12.75" hidden="1"/>
    <row r="4633" ht="12.75" hidden="1"/>
    <row r="4634" ht="12.75" hidden="1"/>
    <row r="4635" ht="12.75" hidden="1"/>
    <row r="4636" ht="12.75" hidden="1"/>
    <row r="4637" ht="12.75" hidden="1"/>
    <row r="4638" ht="12.75" hidden="1"/>
    <row r="4639" ht="12.75" hidden="1"/>
    <row r="4640" ht="12.75" hidden="1"/>
    <row r="4641" ht="12.75" hidden="1"/>
    <row r="4642" ht="12.75" hidden="1"/>
    <row r="4643" ht="12.75" hidden="1"/>
    <row r="4644" ht="12.75" hidden="1"/>
    <row r="4645" ht="12.75" hidden="1"/>
    <row r="4646" ht="12.75" hidden="1"/>
    <row r="4647" ht="12.75" hidden="1"/>
    <row r="4648" ht="12.75" hidden="1"/>
    <row r="4649" ht="12.75" hidden="1"/>
    <row r="4650" ht="12.75" hidden="1"/>
    <row r="4651" ht="12.75" hidden="1"/>
    <row r="4652" ht="12.75" hidden="1"/>
    <row r="4653" ht="12.75" hidden="1"/>
    <row r="4654" ht="12.75" hidden="1"/>
    <row r="4655" ht="12.75" hidden="1"/>
    <row r="4656" ht="12.75" hidden="1"/>
    <row r="4657" ht="12.75" hidden="1"/>
    <row r="4658" ht="12.75" hidden="1"/>
    <row r="4659" ht="12.75" hidden="1"/>
    <row r="4660" ht="12.75" hidden="1"/>
    <row r="4661" ht="12.75" hidden="1"/>
    <row r="4662" ht="12.75" hidden="1"/>
    <row r="4663" ht="12.75" hidden="1"/>
    <row r="4664" ht="12.75" hidden="1"/>
    <row r="4665" ht="12.75" hidden="1"/>
    <row r="4666" ht="12.75" hidden="1"/>
    <row r="4667" ht="12.75" hidden="1"/>
    <row r="4668" ht="12.75" hidden="1"/>
    <row r="4669" ht="12.75" hidden="1"/>
    <row r="4670" ht="12.75" hidden="1"/>
    <row r="4671" ht="12.75" hidden="1"/>
    <row r="4672" ht="12.75" hidden="1"/>
    <row r="4673" ht="12.75" hidden="1"/>
    <row r="4674" ht="12.75" hidden="1"/>
    <row r="4675" ht="12.75" hidden="1"/>
    <row r="4676" ht="12.75" hidden="1"/>
    <row r="4677" ht="12.75" hidden="1"/>
    <row r="4678" ht="12.75" hidden="1"/>
    <row r="4679" ht="12.75" hidden="1"/>
    <row r="4680" ht="12.75" hidden="1"/>
    <row r="4681" ht="12.75" hidden="1"/>
    <row r="4682" ht="12.75" hidden="1"/>
    <row r="4683" ht="12.75" hidden="1"/>
    <row r="4684" ht="12.75" hidden="1"/>
    <row r="4685" ht="12.75" hidden="1"/>
    <row r="4686" ht="12.75" hidden="1"/>
    <row r="4687" ht="12.75" hidden="1"/>
    <row r="4688" ht="12.75" hidden="1"/>
    <row r="4689" ht="12.75" hidden="1"/>
    <row r="4690" ht="12.75" hidden="1"/>
    <row r="4691" ht="12.75" hidden="1"/>
    <row r="4692" ht="12.75" hidden="1"/>
    <row r="4693" ht="12.75" hidden="1"/>
    <row r="4694" ht="12.75" hidden="1"/>
    <row r="4695" ht="12.75" hidden="1"/>
    <row r="4696" ht="12.75" hidden="1"/>
    <row r="4697" ht="12.75" hidden="1"/>
    <row r="4698" ht="12.75" hidden="1"/>
    <row r="4699" ht="12.75" hidden="1"/>
    <row r="4700" ht="12.75" hidden="1"/>
    <row r="4701" ht="12.75" hidden="1"/>
    <row r="4702" ht="12.75" hidden="1"/>
    <row r="4703" ht="12.75" hidden="1"/>
    <row r="4704" ht="12.75" hidden="1"/>
    <row r="4705" ht="12.75" hidden="1"/>
    <row r="4706" ht="12.75" hidden="1"/>
    <row r="4707" ht="12.75" hidden="1"/>
    <row r="4708" ht="12.75" hidden="1"/>
    <row r="4709" ht="12.75" hidden="1"/>
    <row r="4710" ht="12.75" hidden="1"/>
    <row r="4711" ht="12.75" hidden="1"/>
    <row r="4712" ht="12.75" hidden="1"/>
    <row r="4713" ht="12.75" hidden="1"/>
    <row r="4714" ht="12.75" hidden="1"/>
    <row r="4715" ht="12.75" hidden="1"/>
    <row r="4716" ht="12.75" hidden="1"/>
    <row r="4717" ht="12.75" hidden="1"/>
    <row r="4718" ht="12.75" hidden="1"/>
    <row r="4719" ht="12.75" hidden="1"/>
    <row r="4720" ht="12.75" hidden="1"/>
    <row r="4721" ht="12.75" hidden="1"/>
    <row r="4722" ht="12.75" hidden="1"/>
    <row r="4723" ht="12.75" hidden="1"/>
    <row r="4724" ht="12.75" hidden="1"/>
    <row r="4725" ht="12.75" hidden="1"/>
    <row r="4726" ht="12.75" hidden="1"/>
    <row r="4727" ht="12.75" hidden="1"/>
    <row r="4728" ht="12.75" hidden="1"/>
    <row r="4729" ht="12.75" hidden="1"/>
    <row r="4730" ht="12.75" hidden="1"/>
    <row r="4731" ht="12.75" hidden="1"/>
    <row r="4732" ht="12.75" hidden="1"/>
    <row r="4733" ht="12.75" hidden="1"/>
    <row r="4734" ht="12.75" hidden="1"/>
    <row r="4735" ht="12.75" hidden="1"/>
    <row r="4736" ht="12.75" hidden="1"/>
    <row r="4737" ht="12.75" hidden="1"/>
    <row r="4738" ht="12.75" hidden="1"/>
    <row r="4739" ht="12.75" hidden="1"/>
    <row r="4740" ht="12.75" hidden="1"/>
    <row r="4741" ht="12.75" hidden="1"/>
    <row r="4742" ht="12.75" hidden="1"/>
    <row r="4743" ht="12.75" hidden="1"/>
    <row r="4744" ht="12.75" hidden="1"/>
    <row r="4745" ht="12.75" hidden="1"/>
    <row r="4746" ht="12.75" hidden="1"/>
    <row r="4747" ht="12.75" hidden="1"/>
    <row r="4748" ht="12.75" hidden="1"/>
    <row r="4749" ht="12.75" hidden="1"/>
    <row r="4750" ht="12.75" hidden="1"/>
    <row r="4751" ht="12.75" hidden="1"/>
    <row r="4752" ht="12.75" hidden="1"/>
    <row r="4753" ht="12.75" hidden="1"/>
    <row r="4754" ht="12.75" hidden="1"/>
    <row r="4755" ht="12.75" hidden="1"/>
    <row r="4756" ht="12.75" hidden="1"/>
    <row r="4757" ht="12.75" hidden="1"/>
    <row r="4758" ht="12.75" hidden="1"/>
    <row r="4759" ht="12.75" hidden="1"/>
    <row r="4760" ht="12.75" hidden="1"/>
    <row r="4761" ht="12.75" hidden="1"/>
    <row r="4762" ht="12.75" hidden="1"/>
    <row r="4763" ht="12.75" hidden="1"/>
    <row r="4764" ht="12.75" hidden="1"/>
    <row r="4765" ht="12.75" hidden="1"/>
    <row r="4766" ht="12.75" hidden="1"/>
    <row r="4767" ht="12.75" hidden="1"/>
    <row r="4768" ht="12.75" hidden="1"/>
    <row r="4769" ht="12.75" hidden="1"/>
    <row r="4770" ht="12.75" hidden="1"/>
    <row r="4771" ht="12.75" hidden="1"/>
    <row r="4772" ht="12.75" hidden="1"/>
    <row r="4773" ht="12.75" hidden="1"/>
    <row r="4774" ht="12.75" hidden="1"/>
    <row r="4775" ht="12.75" hidden="1"/>
    <row r="4776" ht="12.75" hidden="1"/>
    <row r="4777" ht="12.75" hidden="1"/>
    <row r="4778" ht="12.75" hidden="1"/>
    <row r="4779" ht="12.75" hidden="1"/>
    <row r="4780" ht="12.75" hidden="1"/>
    <row r="4781" ht="12.75" hidden="1"/>
    <row r="4782" ht="12.75" hidden="1"/>
    <row r="4783" ht="12.75" hidden="1"/>
    <row r="4784" ht="12.75" hidden="1"/>
    <row r="4785" ht="12.75" hidden="1"/>
    <row r="4786" ht="12.75" hidden="1"/>
    <row r="4787" ht="12.75" hidden="1"/>
    <row r="4788" ht="12.75" hidden="1"/>
    <row r="4789" ht="12.75" hidden="1"/>
    <row r="4790" ht="12.75" hidden="1"/>
    <row r="4791" ht="12.75" hidden="1"/>
    <row r="4792" ht="12.75" hidden="1"/>
    <row r="4793" ht="12.75" hidden="1"/>
    <row r="4794" ht="12.75" hidden="1"/>
    <row r="4795" ht="12.75" hidden="1"/>
    <row r="4796" ht="12.75" hidden="1"/>
    <row r="4797" ht="12.75" hidden="1"/>
    <row r="4798" ht="12.75" hidden="1"/>
    <row r="4799" ht="12.75" hidden="1"/>
    <row r="4800" ht="12.75" hidden="1"/>
    <row r="4801" ht="12.75" hidden="1"/>
    <row r="4802" ht="12.75" hidden="1"/>
    <row r="4803" ht="12.75" hidden="1"/>
    <row r="4804" ht="12.75" hidden="1"/>
    <row r="4805" ht="12.75" hidden="1"/>
    <row r="4806" ht="12.75" hidden="1"/>
    <row r="4807" ht="12.75" hidden="1"/>
    <row r="4808" ht="12.75" hidden="1"/>
    <row r="4809" ht="12.75" hidden="1"/>
    <row r="4810" ht="12.75" hidden="1"/>
    <row r="4811" ht="12.75" hidden="1"/>
    <row r="4812" ht="12.75" hidden="1"/>
    <row r="4813" ht="12.75" hidden="1"/>
    <row r="4814" ht="12.75" hidden="1"/>
    <row r="4815" ht="12.75" hidden="1"/>
    <row r="4816" ht="12.75" hidden="1"/>
    <row r="4817" ht="12.75" hidden="1"/>
    <row r="4818" ht="12.75" hidden="1"/>
    <row r="4819" ht="12.75" hidden="1"/>
    <row r="4820" ht="12.75" hidden="1"/>
    <row r="4821" ht="12.75" hidden="1"/>
    <row r="4822" ht="12.75" hidden="1"/>
    <row r="4823" ht="12.75" hidden="1"/>
    <row r="4824" ht="12.75" hidden="1"/>
    <row r="4825" ht="12.75" hidden="1"/>
    <row r="4826" ht="12.75" hidden="1"/>
    <row r="4827" ht="12.75" hidden="1"/>
    <row r="4828" ht="12.75" hidden="1"/>
    <row r="4829" ht="12.75" hidden="1"/>
    <row r="4830" ht="12.75" hidden="1"/>
    <row r="4831" ht="12.75" hidden="1"/>
    <row r="4832" ht="12.75" hidden="1"/>
    <row r="4833" ht="12.75" hidden="1"/>
    <row r="4834" ht="12.75" hidden="1"/>
    <row r="4835" ht="12.75" hidden="1"/>
    <row r="4836" ht="12.75" hidden="1"/>
    <row r="4837" ht="12.75" hidden="1"/>
    <row r="4838" ht="12.75" hidden="1"/>
    <row r="4839" ht="12.75" hidden="1"/>
    <row r="4840" ht="12.75" hidden="1"/>
    <row r="4841" ht="12.75" hidden="1"/>
    <row r="4842" ht="12.75" hidden="1"/>
    <row r="4843" ht="12.75" hidden="1"/>
    <row r="4844" ht="12.75" hidden="1"/>
    <row r="4845" ht="12.75" hidden="1"/>
    <row r="4846" ht="12.75" hidden="1"/>
    <row r="4847" ht="12.75" hidden="1"/>
    <row r="4848" ht="12.75" hidden="1"/>
    <row r="4849" ht="12.75" hidden="1"/>
    <row r="4850" ht="12.75" hidden="1"/>
    <row r="4851" ht="12.75" hidden="1"/>
    <row r="4852" ht="12.75" hidden="1"/>
    <row r="4853" ht="12.75" hidden="1"/>
    <row r="4854" ht="12.75" hidden="1"/>
    <row r="4855" ht="12.75" hidden="1"/>
    <row r="4856" ht="12.75" hidden="1"/>
    <row r="4857" ht="12.75" hidden="1"/>
    <row r="4858" ht="12.75" hidden="1"/>
    <row r="4859" ht="12.75" hidden="1"/>
    <row r="4860" ht="12.75" hidden="1"/>
    <row r="4861" ht="12.75" hidden="1"/>
    <row r="4862" ht="12.75" hidden="1"/>
    <row r="4863" ht="12.75" hidden="1"/>
    <row r="4864" ht="12.75" hidden="1"/>
    <row r="4865" ht="12.75" hidden="1"/>
    <row r="4866" ht="12.75" hidden="1"/>
    <row r="4867" ht="12.75" hidden="1"/>
    <row r="4868" ht="12.75" hidden="1"/>
    <row r="4869" ht="12.75" hidden="1"/>
    <row r="4870" ht="12.75" hidden="1"/>
    <row r="4871" ht="12.75" hidden="1"/>
    <row r="4872" ht="12.75" hidden="1"/>
    <row r="4873" ht="12.75" hidden="1"/>
    <row r="4874" ht="12.75" hidden="1"/>
    <row r="4875" ht="12.75" hidden="1"/>
    <row r="4876" ht="12.75" hidden="1"/>
    <row r="4877" ht="12.75" hidden="1"/>
    <row r="4878" ht="12.75" hidden="1"/>
    <row r="4879" ht="12.75" hidden="1"/>
    <row r="4880" ht="12.75" hidden="1"/>
    <row r="4881" ht="12.75" hidden="1"/>
    <row r="4882" ht="12.75" hidden="1"/>
    <row r="4883" ht="12.75" hidden="1"/>
    <row r="4884" ht="12.75" hidden="1"/>
    <row r="4885" ht="12.75" hidden="1"/>
    <row r="4886" ht="12.75" hidden="1"/>
    <row r="4887" ht="12.75" hidden="1"/>
    <row r="4888" ht="12.75" hidden="1"/>
    <row r="4889" ht="12.75" hidden="1"/>
    <row r="4890" ht="12.75" hidden="1"/>
    <row r="4891" ht="12.75" hidden="1"/>
    <row r="4892" ht="12.75" hidden="1"/>
    <row r="4893" ht="12.75" hidden="1"/>
    <row r="4894" ht="12.75" hidden="1"/>
    <row r="4895" ht="12.75" hidden="1"/>
    <row r="4896" ht="12.75" hidden="1"/>
    <row r="4897" ht="12.75" hidden="1"/>
    <row r="4898" ht="12.75" hidden="1"/>
    <row r="4899" ht="12.75" hidden="1"/>
    <row r="4900" ht="12.75" hidden="1"/>
    <row r="4901" ht="12.75" hidden="1"/>
    <row r="4902" ht="12.75" hidden="1"/>
    <row r="4903" ht="12.75" hidden="1"/>
    <row r="4904" ht="12.75" hidden="1"/>
    <row r="4905" ht="12.75" hidden="1"/>
    <row r="4906" ht="12.75" hidden="1"/>
    <row r="4907" ht="12.75" hidden="1"/>
    <row r="4908" ht="12.75" hidden="1"/>
    <row r="4909" ht="12.75" hidden="1"/>
    <row r="4910" ht="12.75" hidden="1"/>
    <row r="4911" ht="12.75" hidden="1"/>
    <row r="4912" ht="12.75" hidden="1"/>
    <row r="4913" ht="12.75" hidden="1"/>
    <row r="4914" ht="12.75" hidden="1"/>
    <row r="4915" ht="12.75" hidden="1"/>
    <row r="4916" ht="12.75" hidden="1"/>
    <row r="4917" ht="12.75" hidden="1"/>
    <row r="4918" ht="12.75" hidden="1"/>
    <row r="4919" ht="12.75" hidden="1"/>
    <row r="4920" ht="12.75" hidden="1"/>
    <row r="4921" ht="12.75" hidden="1"/>
    <row r="4922" ht="12.75" hidden="1"/>
    <row r="4923" ht="12.75" hidden="1"/>
    <row r="4924" ht="12.75" hidden="1"/>
    <row r="4925" ht="12.75" hidden="1"/>
    <row r="4926" ht="12.75" hidden="1"/>
    <row r="4927" ht="12.75" hidden="1"/>
    <row r="4928" ht="12.75" hidden="1"/>
    <row r="4929" ht="12.75" hidden="1"/>
    <row r="4930" ht="12.75" hidden="1"/>
    <row r="4931" ht="12.75" hidden="1"/>
    <row r="4932" ht="12.75" hidden="1"/>
    <row r="4933" ht="12.75" hidden="1"/>
    <row r="4934" ht="12.75" hidden="1"/>
    <row r="4935" ht="12.75" hidden="1"/>
    <row r="4936" ht="12.75" hidden="1"/>
    <row r="4937" ht="12.75" hidden="1"/>
    <row r="4938" ht="12.75" hidden="1"/>
    <row r="4939" ht="12.75" hidden="1"/>
    <row r="4940" ht="12.75" hidden="1"/>
    <row r="4941" ht="12.75" hidden="1"/>
    <row r="4942" ht="12.75" hidden="1"/>
    <row r="4943" ht="12.75" hidden="1"/>
    <row r="4944" ht="12.75" hidden="1"/>
    <row r="4945" ht="12.75" hidden="1"/>
    <row r="4946" ht="12.75" hidden="1"/>
    <row r="4947" ht="12.75" hidden="1"/>
    <row r="4948" ht="12.75" hidden="1"/>
    <row r="4949" ht="12.75" hidden="1"/>
    <row r="4950" ht="12.75" hidden="1"/>
    <row r="4951" ht="12.75" hidden="1"/>
    <row r="4952" ht="12.75" hidden="1"/>
    <row r="4953" ht="12.75" hidden="1"/>
    <row r="4954" ht="12.75" hidden="1"/>
    <row r="4955" ht="12.75" hidden="1"/>
    <row r="4956" ht="12.75" hidden="1"/>
    <row r="4957" ht="12.75" hidden="1"/>
    <row r="4958" ht="12.75" hidden="1"/>
    <row r="4959" ht="12.75" hidden="1"/>
    <row r="4960" ht="12.75" hidden="1"/>
    <row r="4961" ht="12.75" hidden="1"/>
    <row r="4962" ht="12.75" hidden="1"/>
    <row r="4963" ht="12.75" hidden="1"/>
    <row r="4964" ht="12.75" hidden="1"/>
    <row r="4965" ht="12.75" hidden="1"/>
    <row r="4966" ht="12.75" hidden="1"/>
    <row r="4967" ht="12.75" hidden="1"/>
    <row r="4968" ht="12.75" hidden="1"/>
    <row r="4969" ht="12.75" hidden="1"/>
    <row r="4970" ht="12.75" hidden="1"/>
    <row r="4971" ht="12.75" hidden="1"/>
    <row r="4972" ht="12.75" hidden="1"/>
    <row r="4973" ht="12.75" hidden="1"/>
    <row r="4974" ht="12.75" hidden="1"/>
    <row r="4975" ht="12.75" hidden="1"/>
    <row r="4976" ht="12.75" hidden="1"/>
    <row r="4977" ht="12.75" hidden="1"/>
    <row r="4978" ht="12.75" hidden="1"/>
    <row r="4979" ht="12.75" hidden="1"/>
    <row r="4980" ht="12.75" hidden="1"/>
    <row r="4981" ht="12.75" hidden="1"/>
    <row r="4982" ht="12.75" hidden="1"/>
    <row r="4983" ht="12.75" hidden="1"/>
    <row r="4984" ht="12.75" hidden="1"/>
    <row r="4985" ht="12.75" hidden="1"/>
    <row r="4986" ht="12.75" hidden="1"/>
    <row r="4987" ht="12.75" hidden="1"/>
    <row r="4988" ht="12.75" hidden="1"/>
    <row r="4989" ht="12.75" hidden="1"/>
    <row r="4990" ht="12.75" hidden="1"/>
    <row r="4991" ht="12.75" hidden="1"/>
    <row r="4992" ht="12.75" hidden="1"/>
    <row r="4993" ht="12.75" hidden="1"/>
    <row r="4994" ht="12.75" hidden="1"/>
    <row r="4995" ht="12.75" hidden="1"/>
    <row r="4996" ht="12.75" hidden="1"/>
    <row r="4997" ht="12.75" hidden="1"/>
    <row r="4998" ht="12.75" hidden="1"/>
    <row r="4999" ht="12.75" hidden="1"/>
    <row r="5000" ht="12.75" hidden="1"/>
    <row r="5001" ht="12.75" hidden="1"/>
    <row r="5002" ht="12.75" hidden="1"/>
    <row r="5003" ht="12.75" hidden="1"/>
    <row r="5004" ht="12.75" hidden="1"/>
    <row r="5005" ht="12.75" hidden="1"/>
    <row r="5006" ht="12.75" hidden="1"/>
    <row r="5007" ht="12.75" hidden="1"/>
    <row r="5008" ht="12.75" hidden="1"/>
    <row r="5009" ht="12.75" hidden="1"/>
    <row r="5010" ht="12.75" hidden="1"/>
    <row r="5011" ht="12.75" hidden="1"/>
    <row r="5012" ht="12.75" hidden="1"/>
    <row r="5013" ht="12.75" hidden="1"/>
    <row r="5014" ht="12.75" hidden="1"/>
    <row r="5015" ht="12.75" hidden="1"/>
    <row r="5016" ht="12.75" hidden="1"/>
    <row r="5017" ht="12.75" hidden="1"/>
    <row r="5018" ht="12.75" hidden="1"/>
    <row r="5019" ht="12.75" hidden="1"/>
    <row r="5020" ht="12.75" hidden="1"/>
    <row r="5021" ht="12.75" hidden="1"/>
    <row r="5022" ht="12.75" hidden="1"/>
    <row r="5023" ht="12.75" hidden="1"/>
    <row r="5024" ht="12.75" hidden="1"/>
    <row r="5025" ht="12.75" hidden="1"/>
    <row r="5026" ht="12.75" hidden="1"/>
    <row r="5027" ht="12.75" hidden="1"/>
    <row r="5028" ht="12.75" hidden="1"/>
    <row r="5029" ht="12.75" hidden="1"/>
    <row r="5030" ht="12.75" hidden="1"/>
    <row r="5031" ht="12.75" hidden="1"/>
    <row r="5032" ht="12.75" hidden="1"/>
    <row r="5033" ht="12.75" hidden="1"/>
    <row r="5034" ht="12.75" hidden="1"/>
    <row r="5035" ht="12.75" hidden="1"/>
    <row r="5036" ht="12.75" hidden="1"/>
    <row r="5037" ht="12.75" hidden="1"/>
    <row r="5038" ht="12.75" hidden="1"/>
    <row r="5039" ht="12.75" hidden="1"/>
    <row r="5040" ht="12.75" hidden="1"/>
    <row r="5041" ht="12.75" hidden="1"/>
    <row r="5042" ht="12.75" hidden="1"/>
    <row r="5043" ht="12.75" hidden="1"/>
    <row r="5044" ht="12.75" hidden="1"/>
    <row r="5045" ht="12.75" hidden="1"/>
    <row r="5046" ht="12.75" hidden="1"/>
    <row r="5047" ht="12.75" hidden="1"/>
    <row r="5048" ht="12.75" hidden="1"/>
    <row r="5049" ht="12.75" hidden="1"/>
    <row r="5050" ht="12.75" hidden="1"/>
    <row r="5051" ht="12.75" hidden="1"/>
    <row r="5052" ht="12.75" hidden="1"/>
    <row r="5053" ht="12.75" hidden="1"/>
    <row r="5054" ht="12.75" hidden="1"/>
    <row r="5055" ht="12.75" hidden="1"/>
    <row r="5056" ht="12.75" hidden="1"/>
    <row r="5057" ht="12.75" hidden="1"/>
    <row r="5058" ht="12.75" hidden="1"/>
    <row r="5059" ht="12.75" hidden="1"/>
    <row r="5060" ht="12.75" hidden="1"/>
    <row r="5061" ht="12.75" hidden="1"/>
    <row r="5062" ht="12.75" hidden="1"/>
    <row r="5063" ht="12.75" hidden="1"/>
    <row r="5064" ht="12.75" hidden="1"/>
    <row r="5065" ht="12.75" hidden="1"/>
    <row r="5066" ht="12.75" hidden="1"/>
    <row r="5067" ht="12.75" hidden="1"/>
    <row r="5068" ht="12.75" hidden="1"/>
    <row r="5069" ht="12.75" hidden="1"/>
    <row r="5070" ht="12.75" hidden="1"/>
    <row r="5071" ht="12.75" hidden="1"/>
    <row r="5072" ht="12.75" hidden="1"/>
    <row r="5073" ht="12.75" hidden="1"/>
    <row r="5074" ht="12.75" hidden="1"/>
    <row r="5075" ht="12.75" hidden="1"/>
    <row r="5076" ht="12.75" hidden="1"/>
    <row r="5077" ht="12.75" hidden="1"/>
    <row r="5078" ht="12.75" hidden="1"/>
    <row r="5079" ht="12.75" hidden="1"/>
    <row r="5080" ht="12.75" hidden="1"/>
    <row r="5081" ht="12.75" hidden="1"/>
    <row r="5082" ht="12.75" hidden="1"/>
    <row r="5083" ht="12.75" hidden="1"/>
    <row r="5084" ht="12.75" hidden="1"/>
    <row r="5085" ht="12.75" hidden="1"/>
    <row r="5086" ht="12.75" hidden="1"/>
    <row r="5087" ht="12.75" hidden="1"/>
    <row r="5088" ht="12.75" hidden="1"/>
    <row r="5089" ht="12.75" hidden="1"/>
    <row r="5090" ht="12.75" hidden="1"/>
    <row r="5091" ht="12.75" hidden="1"/>
    <row r="5092" ht="12.75" hidden="1"/>
    <row r="5093" ht="12.75" hidden="1"/>
    <row r="5094" ht="12.75" hidden="1"/>
    <row r="5095" ht="12.75" hidden="1"/>
    <row r="5096" ht="12.75" hidden="1"/>
    <row r="5097" ht="12.75" hidden="1"/>
    <row r="5098" ht="12.75" hidden="1"/>
    <row r="5099" ht="12.75" hidden="1"/>
    <row r="5100" ht="12.75" hidden="1"/>
    <row r="5101" ht="12.75" hidden="1"/>
    <row r="5102" ht="12.75" hidden="1"/>
    <row r="5103" ht="12.75" hidden="1"/>
    <row r="5104" ht="12.75" hidden="1"/>
    <row r="5105" ht="12.75" hidden="1"/>
    <row r="5106" ht="12.75" hidden="1"/>
    <row r="5107" ht="12.75" hidden="1"/>
    <row r="5108" ht="12.75" hidden="1"/>
    <row r="5109" ht="12.75" hidden="1"/>
    <row r="5110" ht="12.75" hidden="1"/>
    <row r="5111" ht="12.75" hidden="1"/>
    <row r="5112" ht="12.75" hidden="1"/>
    <row r="5113" ht="12.75" hidden="1"/>
    <row r="5114" ht="12.75" hidden="1"/>
    <row r="5115" ht="12.75" hidden="1"/>
    <row r="5116" ht="12.75" hidden="1"/>
    <row r="5117" ht="12.75" hidden="1"/>
    <row r="5118" ht="12.75" hidden="1"/>
    <row r="5119" ht="12.75" hidden="1"/>
    <row r="5120" ht="12.75" hidden="1"/>
    <row r="5121" ht="12.75" hidden="1"/>
    <row r="5122" ht="12.75" hidden="1"/>
    <row r="5123" ht="12.75" hidden="1"/>
    <row r="5124" ht="12.75" hidden="1"/>
    <row r="5125" ht="12.75" hidden="1"/>
    <row r="27988" spans="20:20" ht="0" hidden="1" customHeight="1">
      <c r="T27988" s="34" t="b">
        <v>1</v>
      </c>
    </row>
  </sheetData>
  <mergeCells count="316">
    <mergeCell ref="C47:I47"/>
    <mergeCell ref="C48:I48"/>
    <mergeCell ref="C45:I45"/>
    <mergeCell ref="C46:I46"/>
    <mergeCell ref="C52:I52"/>
    <mergeCell ref="C49:I49"/>
    <mergeCell ref="C50:I50"/>
    <mergeCell ref="C91:I91"/>
    <mergeCell ref="C88:I88"/>
    <mergeCell ref="C89:I89"/>
    <mergeCell ref="C86:I86"/>
    <mergeCell ref="C87:I87"/>
    <mergeCell ref="C53:I53"/>
    <mergeCell ref="C54:I54"/>
    <mergeCell ref="C51:I51"/>
    <mergeCell ref="C90:I90"/>
    <mergeCell ref="C111:I111"/>
    <mergeCell ref="C108:I108"/>
    <mergeCell ref="C109:I109"/>
    <mergeCell ref="C106:I106"/>
    <mergeCell ref="C107:I107"/>
    <mergeCell ref="C104:I104"/>
    <mergeCell ref="C105:I105"/>
    <mergeCell ref="C102:I102"/>
    <mergeCell ref="C103:I103"/>
    <mergeCell ref="C110:I110"/>
    <mergeCell ref="C100:I100"/>
    <mergeCell ref="C101:I101"/>
    <mergeCell ref="C98:I98"/>
    <mergeCell ref="C99:I99"/>
    <mergeCell ref="C96:I96"/>
    <mergeCell ref="C97:I97"/>
    <mergeCell ref="C94:I94"/>
    <mergeCell ref="C95:I95"/>
    <mergeCell ref="C92:I92"/>
    <mergeCell ref="C93:I93"/>
    <mergeCell ref="C32:I32"/>
    <mergeCell ref="C33:I33"/>
    <mergeCell ref="C34:I34"/>
    <mergeCell ref="C35:I35"/>
    <mergeCell ref="C65:I65"/>
    <mergeCell ref="C66:I66"/>
    <mergeCell ref="C67:I67"/>
    <mergeCell ref="C68:I68"/>
    <mergeCell ref="C63:I63"/>
    <mergeCell ref="C64:I64"/>
    <mergeCell ref="C61:I61"/>
    <mergeCell ref="C62:I62"/>
    <mergeCell ref="C59:I59"/>
    <mergeCell ref="C60:I60"/>
    <mergeCell ref="C43:I43"/>
    <mergeCell ref="C44:I44"/>
    <mergeCell ref="C41:I41"/>
    <mergeCell ref="C42:I42"/>
    <mergeCell ref="C39:I39"/>
    <mergeCell ref="C40:I40"/>
    <mergeCell ref="C57:I57"/>
    <mergeCell ref="C58:I58"/>
    <mergeCell ref="C55:I55"/>
    <mergeCell ref="C56:I56"/>
    <mergeCell ref="C37:I37"/>
    <mergeCell ref="C38:I38"/>
    <mergeCell ref="C36:I36"/>
    <mergeCell ref="C119:I119"/>
    <mergeCell ref="C120:I120"/>
    <mergeCell ref="C121:I121"/>
    <mergeCell ref="C122:I122"/>
    <mergeCell ref="B8:I8"/>
    <mergeCell ref="K9:L9"/>
    <mergeCell ref="K15:P15"/>
    <mergeCell ref="C69:I69"/>
    <mergeCell ref="C70:I70"/>
    <mergeCell ref="C71:I71"/>
    <mergeCell ref="C72:I72"/>
    <mergeCell ref="C73:I73"/>
    <mergeCell ref="C74:I74"/>
    <mergeCell ref="C75:I75"/>
    <mergeCell ref="C76:I76"/>
    <mergeCell ref="C26:I26"/>
    <mergeCell ref="C27:I27"/>
    <mergeCell ref="C28:I28"/>
    <mergeCell ref="C29:I29"/>
    <mergeCell ref="C30:I30"/>
    <mergeCell ref="C31:I31"/>
    <mergeCell ref="M9:N9"/>
    <mergeCell ref="O9:P9"/>
    <mergeCell ref="K8:P8"/>
    <mergeCell ref="K12:L12"/>
    <mergeCell ref="M12:N12"/>
    <mergeCell ref="O12:P12"/>
    <mergeCell ref="K13:L13"/>
    <mergeCell ref="M13:N13"/>
    <mergeCell ref="O13:P13"/>
    <mergeCell ref="B4:C4"/>
    <mergeCell ref="B5:C5"/>
    <mergeCell ref="C112:I112"/>
    <mergeCell ref="C113:I113"/>
    <mergeCell ref="C114:I114"/>
    <mergeCell ref="C115:I115"/>
    <mergeCell ref="C116:I116"/>
    <mergeCell ref="C117:I117"/>
    <mergeCell ref="C118:I118"/>
    <mergeCell ref="C77:I77"/>
    <mergeCell ref="C78:I78"/>
    <mergeCell ref="C79:I79"/>
    <mergeCell ref="C80:I80"/>
    <mergeCell ref="C81:I81"/>
    <mergeCell ref="C82:I82"/>
    <mergeCell ref="C83:I83"/>
    <mergeCell ref="C84:I84"/>
    <mergeCell ref="C85:I85"/>
    <mergeCell ref="C17:F17"/>
    <mergeCell ref="C21:I21"/>
    <mergeCell ref="C22:I22"/>
    <mergeCell ref="C23:I23"/>
    <mergeCell ref="C24:I24"/>
    <mergeCell ref="C25:I25"/>
    <mergeCell ref="C123:I123"/>
    <mergeCell ref="C124:I124"/>
    <mergeCell ref="C125:I125"/>
    <mergeCell ref="C126:I126"/>
    <mergeCell ref="C127:I127"/>
    <mergeCell ref="C128:I128"/>
    <mergeCell ref="C129:I129"/>
    <mergeCell ref="C130:I130"/>
    <mergeCell ref="C131:I131"/>
    <mergeCell ref="C132:I132"/>
    <mergeCell ref="C133:I133"/>
    <mergeCell ref="C134:I134"/>
    <mergeCell ref="C135:I135"/>
    <mergeCell ref="C136:I136"/>
    <mergeCell ref="C137:I137"/>
    <mergeCell ref="C138:I138"/>
    <mergeCell ref="C139:I139"/>
    <mergeCell ref="C140:I140"/>
    <mergeCell ref="C141:I141"/>
    <mergeCell ref="C142:I142"/>
    <mergeCell ref="C143:I143"/>
    <mergeCell ref="C144:I144"/>
    <mergeCell ref="C145:I145"/>
    <mergeCell ref="C146:I146"/>
    <mergeCell ref="C147:I147"/>
    <mergeCell ref="C148:I148"/>
    <mergeCell ref="C149:I149"/>
    <mergeCell ref="C150:I150"/>
    <mergeCell ref="C151:I151"/>
    <mergeCell ref="C152:I152"/>
    <mergeCell ref="C153:I153"/>
    <mergeCell ref="C154:I154"/>
    <mergeCell ref="C155:I155"/>
    <mergeCell ref="C156:I156"/>
    <mergeCell ref="C157:I157"/>
    <mergeCell ref="C158:I158"/>
    <mergeCell ref="C159:I159"/>
    <mergeCell ref="C160:I160"/>
    <mergeCell ref="C161:I161"/>
    <mergeCell ref="C162:I162"/>
    <mergeCell ref="C163:I163"/>
    <mergeCell ref="C164:I164"/>
    <mergeCell ref="C165:I165"/>
    <mergeCell ref="C166:I166"/>
    <mergeCell ref="C167:I167"/>
    <mergeCell ref="C168:I168"/>
    <mergeCell ref="C169:I169"/>
    <mergeCell ref="C170:I170"/>
    <mergeCell ref="C171:I171"/>
    <mergeCell ref="C172:I172"/>
    <mergeCell ref="C173:I173"/>
    <mergeCell ref="C174:I174"/>
    <mergeCell ref="C175:I175"/>
    <mergeCell ref="C176:I176"/>
    <mergeCell ref="C177:I177"/>
    <mergeCell ref="C178:I178"/>
    <mergeCell ref="C179:I179"/>
    <mergeCell ref="C180:I180"/>
    <mergeCell ref="C181:I181"/>
    <mergeCell ref="C182:I182"/>
    <mergeCell ref="C183:I183"/>
    <mergeCell ref="C184:I184"/>
    <mergeCell ref="C185:I185"/>
    <mergeCell ref="C186:I186"/>
    <mergeCell ref="C187:I187"/>
    <mergeCell ref="C188:I188"/>
    <mergeCell ref="C189:I189"/>
    <mergeCell ref="C190:I190"/>
    <mergeCell ref="C191:I191"/>
    <mergeCell ref="C192:I192"/>
    <mergeCell ref="C193:I193"/>
    <mergeCell ref="C194:I194"/>
    <mergeCell ref="C195:I195"/>
    <mergeCell ref="C196:I196"/>
    <mergeCell ref="C197:I197"/>
    <mergeCell ref="C198:I198"/>
    <mergeCell ref="C199:I199"/>
    <mergeCell ref="C200:I200"/>
    <mergeCell ref="C201:I201"/>
    <mergeCell ref="C202:I202"/>
    <mergeCell ref="C203:I203"/>
    <mergeCell ref="C204:I204"/>
    <mergeCell ref="C205:I205"/>
    <mergeCell ref="C206:I206"/>
    <mergeCell ref="C207:I207"/>
    <mergeCell ref="C208:I208"/>
    <mergeCell ref="C209:I209"/>
    <mergeCell ref="C210:I210"/>
    <mergeCell ref="C211:I211"/>
    <mergeCell ref="C212:I212"/>
    <mergeCell ref="C213:I213"/>
    <mergeCell ref="C214:I214"/>
    <mergeCell ref="C215:I215"/>
    <mergeCell ref="C216:I216"/>
    <mergeCell ref="C217:I217"/>
    <mergeCell ref="C218:I218"/>
    <mergeCell ref="C219:I219"/>
    <mergeCell ref="C220:I220"/>
    <mergeCell ref="C221:I221"/>
    <mergeCell ref="C222:I222"/>
    <mergeCell ref="C223:I223"/>
    <mergeCell ref="C224:I224"/>
    <mergeCell ref="C225:I225"/>
    <mergeCell ref="C226:I226"/>
    <mergeCell ref="C227:I227"/>
    <mergeCell ref="C228:I228"/>
    <mergeCell ref="C229:I229"/>
    <mergeCell ref="C230:I230"/>
    <mergeCell ref="C231:I231"/>
    <mergeCell ref="C232:I232"/>
    <mergeCell ref="C233:I233"/>
    <mergeCell ref="C234:I234"/>
    <mergeCell ref="C235:I235"/>
    <mergeCell ref="C236:I236"/>
    <mergeCell ref="C237:I237"/>
    <mergeCell ref="C238:I238"/>
    <mergeCell ref="C239:I239"/>
    <mergeCell ref="C240:I240"/>
    <mergeCell ref="C241:I241"/>
    <mergeCell ref="C242:I242"/>
    <mergeCell ref="C243:I243"/>
    <mergeCell ref="C244:I244"/>
    <mergeCell ref="C245:I245"/>
    <mergeCell ref="C246:I246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C256:I256"/>
    <mergeCell ref="C257:I257"/>
    <mergeCell ref="C258:I258"/>
    <mergeCell ref="C259:I259"/>
    <mergeCell ref="C260:I260"/>
    <mergeCell ref="C261:I261"/>
    <mergeCell ref="C262:I262"/>
    <mergeCell ref="C263:I263"/>
    <mergeCell ref="C264:I264"/>
    <mergeCell ref="C265:I265"/>
    <mergeCell ref="C266:I266"/>
    <mergeCell ref="C267:I267"/>
    <mergeCell ref="C268:I268"/>
    <mergeCell ref="C269:I269"/>
    <mergeCell ref="C270:I270"/>
    <mergeCell ref="C271:I271"/>
    <mergeCell ref="C272:I272"/>
    <mergeCell ref="C273:I273"/>
    <mergeCell ref="C274:I274"/>
    <mergeCell ref="C275:I275"/>
    <mergeCell ref="C276:I276"/>
    <mergeCell ref="C277:I277"/>
    <mergeCell ref="C278:I278"/>
    <mergeCell ref="C279:I279"/>
    <mergeCell ref="C280:I280"/>
    <mergeCell ref="C281:I281"/>
    <mergeCell ref="C282:I282"/>
    <mergeCell ref="C283:I283"/>
    <mergeCell ref="C284:I284"/>
    <mergeCell ref="C285:I285"/>
    <mergeCell ref="C286:I286"/>
    <mergeCell ref="C287:I287"/>
    <mergeCell ref="C288:I288"/>
    <mergeCell ref="C289:I289"/>
    <mergeCell ref="C290:I290"/>
    <mergeCell ref="C291:I291"/>
    <mergeCell ref="C292:I292"/>
    <mergeCell ref="C293:I293"/>
    <mergeCell ref="C294:I294"/>
    <mergeCell ref="C295:I295"/>
    <mergeCell ref="C296:I296"/>
    <mergeCell ref="C297:I297"/>
    <mergeCell ref="C298:I298"/>
    <mergeCell ref="C299:I299"/>
    <mergeCell ref="C300:I300"/>
    <mergeCell ref="C301:I301"/>
    <mergeCell ref="C302:I302"/>
    <mergeCell ref="C303:I303"/>
    <mergeCell ref="C304:I304"/>
    <mergeCell ref="C305:I305"/>
    <mergeCell ref="C306:I306"/>
    <mergeCell ref="C307:I307"/>
    <mergeCell ref="C308:I308"/>
    <mergeCell ref="C309:I309"/>
    <mergeCell ref="C310:I310"/>
    <mergeCell ref="C311:I311"/>
    <mergeCell ref="C321:I321"/>
    <mergeCell ref="C312:I312"/>
    <mergeCell ref="C313:I313"/>
    <mergeCell ref="C314:I314"/>
    <mergeCell ref="C315:I315"/>
    <mergeCell ref="C316:I316"/>
    <mergeCell ref="C317:I317"/>
    <mergeCell ref="C318:I318"/>
    <mergeCell ref="C319:I319"/>
    <mergeCell ref="C320:I320"/>
  </mergeCells>
  <conditionalFormatting sqref="B322:U5125">
    <cfRule type="expression" dxfId="10" priority="40">
      <formula>#REF!</formula>
    </cfRule>
  </conditionalFormatting>
  <conditionalFormatting sqref="C10:I11">
    <cfRule type="expression" dxfId="9" priority="7">
      <formula>MATCH(C10,$R$22:$R122,0)&gt;0</formula>
    </cfRule>
  </conditionalFormatting>
  <conditionalFormatting sqref="C10:I15">
    <cfRule type="expression" dxfId="7" priority="6">
      <formula>C10=TODAY()</formula>
    </cfRule>
  </conditionalFormatting>
  <conditionalFormatting sqref="C12:I15">
    <cfRule type="expression" dxfId="6" priority="86">
      <formula>MATCH(C12,$R$22:$R326,0)&gt;0</formula>
    </cfRule>
  </conditionalFormatting>
  <conditionalFormatting sqref="J22:L22 M22:N122 B22:C321 R22:S321 U22:U321 L23:L34 J23:K321 L35:N321">
    <cfRule type="expression" dxfId="5" priority="39">
      <formula>$T22</formula>
    </cfRule>
  </conditionalFormatting>
  <conditionalFormatting sqref="N22:N321">
    <cfRule type="cellIs" dxfId="4" priority="42" operator="equal">
      <formula>$K$9</formula>
    </cfRule>
    <cfRule type="cellIs" dxfId="3" priority="44" operator="equal">
      <formula>$O$9</formula>
    </cfRule>
  </conditionalFormatting>
  <conditionalFormatting sqref="T322:T5125">
    <cfRule type="cellIs" dxfId="2" priority="41" operator="equal">
      <formula>#REF!</formula>
    </cfRule>
    <cfRule type="cellIs" dxfId="1" priority="43" operator="equal">
      <formula>#REF!</formula>
    </cfRule>
  </conditionalFormatting>
  <pageMargins left="0.7" right="0.7" top="0.75" bottom="0.75" header="0.3" footer="0.3"/>
  <pageSetup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11" r:id="rId4" name="Check Box 15">
              <controlPr defaultSize="0" autoFill="0" autoLine="0" autoPict="0">
                <anchor moveWithCells="1">
                  <from>
                    <xdr:col>19</xdr:col>
                    <xdr:colOff>266700</xdr:colOff>
                    <xdr:row>21</xdr:row>
                    <xdr:rowOff>9525</xdr:rowOff>
                  </from>
                  <to>
                    <xdr:col>19</xdr:col>
                    <xdr:colOff>533400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r:id="rId5" name="Check Box 329">
              <controlPr defaultSize="0" autoFill="0" autoLine="0" autoPict="0">
                <anchor moveWithCells="1">
                  <from>
                    <xdr:col>19</xdr:col>
                    <xdr:colOff>266700</xdr:colOff>
                    <xdr:row>22</xdr:row>
                    <xdr:rowOff>9525</xdr:rowOff>
                  </from>
                  <to>
                    <xdr:col>19</xdr:col>
                    <xdr:colOff>533400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r:id="rId6" name="Check Box 330">
              <controlPr defaultSize="0" autoFill="0" autoLine="0" autoPict="0">
                <anchor moveWithCells="1">
                  <from>
                    <xdr:col>19</xdr:col>
                    <xdr:colOff>266700</xdr:colOff>
                    <xdr:row>126</xdr:row>
                    <xdr:rowOff>9525</xdr:rowOff>
                  </from>
                  <to>
                    <xdr:col>19</xdr:col>
                    <xdr:colOff>533400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r:id="rId7" name="Check Box 331">
              <controlPr defaultSize="0" autoFill="0" autoLine="0" autoPict="0">
                <anchor moveWithCells="1">
                  <from>
                    <xdr:col>19</xdr:col>
                    <xdr:colOff>266700</xdr:colOff>
                    <xdr:row>23</xdr:row>
                    <xdr:rowOff>9525</xdr:rowOff>
                  </from>
                  <to>
                    <xdr:col>19</xdr:col>
                    <xdr:colOff>533400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8" name="Check Box 332">
              <controlPr defaultSize="0" autoFill="0" autoLine="0" autoPict="0">
                <anchor moveWithCells="1">
                  <from>
                    <xdr:col>19</xdr:col>
                    <xdr:colOff>257175</xdr:colOff>
                    <xdr:row>127</xdr:row>
                    <xdr:rowOff>19050</xdr:rowOff>
                  </from>
                  <to>
                    <xdr:col>19</xdr:col>
                    <xdr:colOff>514350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9" name="Check Box 333">
              <controlPr defaultSize="0" autoFill="0" autoLine="0" autoPict="0">
                <anchor moveWithCells="1">
                  <from>
                    <xdr:col>19</xdr:col>
                    <xdr:colOff>266700</xdr:colOff>
                    <xdr:row>24</xdr:row>
                    <xdr:rowOff>9525</xdr:rowOff>
                  </from>
                  <to>
                    <xdr:col>19</xdr:col>
                    <xdr:colOff>533400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10" name="Check Box 334">
              <controlPr defaultSize="0" autoFill="0" autoLine="0" autoPict="0">
                <anchor moveWithCells="1">
                  <from>
                    <xdr:col>19</xdr:col>
                    <xdr:colOff>257175</xdr:colOff>
                    <xdr:row>132</xdr:row>
                    <xdr:rowOff>9525</xdr:rowOff>
                  </from>
                  <to>
                    <xdr:col>19</xdr:col>
                    <xdr:colOff>514350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11" name="Check Box 335">
              <controlPr defaultSize="0" autoFill="0" autoLine="0" autoPict="0">
                <anchor moveWithCells="1">
                  <from>
                    <xdr:col>19</xdr:col>
                    <xdr:colOff>257175</xdr:colOff>
                    <xdr:row>128</xdr:row>
                    <xdr:rowOff>9525</xdr:rowOff>
                  </from>
                  <to>
                    <xdr:col>19</xdr:col>
                    <xdr:colOff>514350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12" name="Check Box 336">
              <controlPr defaultSize="0" autoFill="0" autoLine="0" autoPict="0">
                <anchor moveWithCells="1">
                  <from>
                    <xdr:col>19</xdr:col>
                    <xdr:colOff>266700</xdr:colOff>
                    <xdr:row>25</xdr:row>
                    <xdr:rowOff>9525</xdr:rowOff>
                  </from>
                  <to>
                    <xdr:col>19</xdr:col>
                    <xdr:colOff>533400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r:id="rId13" name="Check Box 337">
              <controlPr defaultSize="0" autoFill="0" autoLine="0" autoPict="0">
                <anchor moveWithCells="1">
                  <from>
                    <xdr:col>19</xdr:col>
                    <xdr:colOff>257175</xdr:colOff>
                    <xdr:row>133</xdr:row>
                    <xdr:rowOff>9525</xdr:rowOff>
                  </from>
                  <to>
                    <xdr:col>19</xdr:col>
                    <xdr:colOff>514350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r:id="rId14" name="Check Box 338">
              <controlPr defaultSize="0" autoFill="0" autoLine="0" autoPict="0">
                <anchor moveWithCells="1">
                  <from>
                    <xdr:col>19</xdr:col>
                    <xdr:colOff>266700</xdr:colOff>
                    <xdr:row>130</xdr:row>
                    <xdr:rowOff>9525</xdr:rowOff>
                  </from>
                  <to>
                    <xdr:col>19</xdr:col>
                    <xdr:colOff>533400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r:id="rId15" name="Check Box 339">
              <controlPr defaultSize="0" autoFill="0" autoLine="0" autoPict="0">
                <anchor moveWithCells="1">
                  <from>
                    <xdr:col>19</xdr:col>
                    <xdr:colOff>266700</xdr:colOff>
                    <xdr:row>26</xdr:row>
                    <xdr:rowOff>9525</xdr:rowOff>
                  </from>
                  <to>
                    <xdr:col>19</xdr:col>
                    <xdr:colOff>533400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16" name="Check Box 340">
              <controlPr defaultSize="0" autoFill="0" autoLine="0" autoPict="0">
                <anchor moveWithCells="1">
                  <from>
                    <xdr:col>19</xdr:col>
                    <xdr:colOff>266700</xdr:colOff>
                    <xdr:row>131</xdr:row>
                    <xdr:rowOff>38100</xdr:rowOff>
                  </from>
                  <to>
                    <xdr:col>19</xdr:col>
                    <xdr:colOff>533400</xdr:colOff>
                    <xdr:row>132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17" name="Check Box 341">
              <controlPr defaultSize="0" autoFill="0" autoLine="0" autoPict="0">
                <anchor moveWithCells="1">
                  <from>
                    <xdr:col>19</xdr:col>
                    <xdr:colOff>257175</xdr:colOff>
                    <xdr:row>129</xdr:row>
                    <xdr:rowOff>9525</xdr:rowOff>
                  </from>
                  <to>
                    <xdr:col>19</xdr:col>
                    <xdr:colOff>514350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8" r:id="rId18" name="Check Box 342">
              <controlPr defaultSize="0" autoFill="0" autoLine="0" autoPict="0">
                <anchor moveWithCells="1">
                  <from>
                    <xdr:col>19</xdr:col>
                    <xdr:colOff>266700</xdr:colOff>
                    <xdr:row>134</xdr:row>
                    <xdr:rowOff>19050</xdr:rowOff>
                  </from>
                  <to>
                    <xdr:col>19</xdr:col>
                    <xdr:colOff>523875</xdr:colOff>
                    <xdr:row>135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9" r:id="rId19" name="Check Box 343">
              <controlPr defaultSize="0" autoFill="0" autoLine="0" autoPict="0">
                <anchor moveWithCells="1">
                  <from>
                    <xdr:col>19</xdr:col>
                    <xdr:colOff>257175</xdr:colOff>
                    <xdr:row>135</xdr:row>
                    <xdr:rowOff>9525</xdr:rowOff>
                  </from>
                  <to>
                    <xdr:col>19</xdr:col>
                    <xdr:colOff>514350</xdr:colOff>
                    <xdr:row>135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r:id="rId20" name="Check Box 344">
              <controlPr defaultSize="0" autoFill="0" autoLine="0" autoPict="0">
                <anchor moveWithCells="1">
                  <from>
                    <xdr:col>19</xdr:col>
                    <xdr:colOff>276225</xdr:colOff>
                    <xdr:row>26</xdr:row>
                    <xdr:rowOff>228600</xdr:rowOff>
                  </from>
                  <to>
                    <xdr:col>19</xdr:col>
                    <xdr:colOff>533400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r:id="rId21" name="Check Box 345">
              <controlPr defaultSize="0" autoFill="0" autoLine="0" autoPict="0">
                <anchor moveWithCells="1">
                  <from>
                    <xdr:col>19</xdr:col>
                    <xdr:colOff>257175</xdr:colOff>
                    <xdr:row>136</xdr:row>
                    <xdr:rowOff>19050</xdr:rowOff>
                  </from>
                  <to>
                    <xdr:col>19</xdr:col>
                    <xdr:colOff>514350</xdr:colOff>
                    <xdr:row>137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2" r:id="rId22" name="Check Box 346">
              <controlPr defaultSize="0" autoFill="0" autoLine="0" autoPict="0">
                <anchor moveWithCells="1">
                  <from>
                    <xdr:col>19</xdr:col>
                    <xdr:colOff>276225</xdr:colOff>
                    <xdr:row>140</xdr:row>
                    <xdr:rowOff>9525</xdr:rowOff>
                  </from>
                  <to>
                    <xdr:col>19</xdr:col>
                    <xdr:colOff>533400</xdr:colOff>
                    <xdr:row>140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3" r:id="rId23" name="Check Box 347">
              <controlPr defaultSize="0" autoFill="0" autoLine="0" autoPict="0">
                <anchor moveWithCells="1">
                  <from>
                    <xdr:col>19</xdr:col>
                    <xdr:colOff>266700</xdr:colOff>
                    <xdr:row>27</xdr:row>
                    <xdr:rowOff>228600</xdr:rowOff>
                  </from>
                  <to>
                    <xdr:col>19</xdr:col>
                    <xdr:colOff>533400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4" r:id="rId24" name="Check Box 348">
              <controlPr defaultSize="0" autoFill="0" autoLine="0" autoPict="0">
                <anchor moveWithCells="1">
                  <from>
                    <xdr:col>19</xdr:col>
                    <xdr:colOff>266700</xdr:colOff>
                    <xdr:row>29</xdr:row>
                    <xdr:rowOff>9525</xdr:rowOff>
                  </from>
                  <to>
                    <xdr:col>19</xdr:col>
                    <xdr:colOff>533400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r:id="rId25" name="Check Box 349">
              <controlPr defaultSize="0" autoFill="0" autoLine="0" autoPict="0">
                <anchor moveWithCells="1">
                  <from>
                    <xdr:col>19</xdr:col>
                    <xdr:colOff>257175</xdr:colOff>
                    <xdr:row>136</xdr:row>
                    <xdr:rowOff>238125</xdr:rowOff>
                  </from>
                  <to>
                    <xdr:col>19</xdr:col>
                    <xdr:colOff>514350</xdr:colOff>
                    <xdr:row>137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r:id="rId26" name="Check Box 350">
              <controlPr defaultSize="0" autoFill="0" autoLine="0" autoPict="0">
                <anchor moveWithCells="1">
                  <from>
                    <xdr:col>19</xdr:col>
                    <xdr:colOff>266700</xdr:colOff>
                    <xdr:row>139</xdr:row>
                    <xdr:rowOff>9525</xdr:rowOff>
                  </from>
                  <to>
                    <xdr:col>19</xdr:col>
                    <xdr:colOff>523875</xdr:colOff>
                    <xdr:row>139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r:id="rId27" name="Check Box 351">
              <controlPr defaultSize="0" autoFill="0" autoLine="0" autoPict="0">
                <anchor moveWithCells="1">
                  <from>
                    <xdr:col>19</xdr:col>
                    <xdr:colOff>266700</xdr:colOff>
                    <xdr:row>30</xdr:row>
                    <xdr:rowOff>9525</xdr:rowOff>
                  </from>
                  <to>
                    <xdr:col>19</xdr:col>
                    <xdr:colOff>533400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r:id="rId28" name="Check Box 353">
              <controlPr defaultSize="0" autoFill="0" autoLine="0" autoPict="0">
                <anchor moveWithCells="1">
                  <from>
                    <xdr:col>19</xdr:col>
                    <xdr:colOff>266700</xdr:colOff>
                    <xdr:row>137</xdr:row>
                    <xdr:rowOff>228600</xdr:rowOff>
                  </from>
                  <to>
                    <xdr:col>19</xdr:col>
                    <xdr:colOff>523875</xdr:colOff>
                    <xdr:row>138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r:id="rId29" name="Check Box 354">
              <controlPr defaultSize="0" autoFill="0" autoLine="0" autoPict="0">
                <anchor moveWithCells="1">
                  <from>
                    <xdr:col>19</xdr:col>
                    <xdr:colOff>266700</xdr:colOff>
                    <xdr:row>31</xdr:row>
                    <xdr:rowOff>9525</xdr:rowOff>
                  </from>
                  <to>
                    <xdr:col>19</xdr:col>
                    <xdr:colOff>533400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r:id="rId30" name="Check Box 355">
              <controlPr defaultSize="0" autoFill="0" autoLine="0" autoPict="0">
                <anchor moveWithCells="1">
                  <from>
                    <xdr:col>19</xdr:col>
                    <xdr:colOff>257175</xdr:colOff>
                    <xdr:row>167</xdr:row>
                    <xdr:rowOff>238125</xdr:rowOff>
                  </from>
                  <to>
                    <xdr:col>19</xdr:col>
                    <xdr:colOff>514350</xdr:colOff>
                    <xdr:row>168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r:id="rId31" name="Check Box 356">
              <controlPr defaultSize="0" autoFill="0" autoLine="0" autoPict="0">
                <anchor moveWithCells="1">
                  <from>
                    <xdr:col>19</xdr:col>
                    <xdr:colOff>266700</xdr:colOff>
                    <xdr:row>148</xdr:row>
                    <xdr:rowOff>9525</xdr:rowOff>
                  </from>
                  <to>
                    <xdr:col>19</xdr:col>
                    <xdr:colOff>523875</xdr:colOff>
                    <xdr:row>148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r:id="rId32" name="Check Box 357">
              <controlPr defaultSize="0" autoFill="0" autoLine="0" autoPict="0">
                <anchor moveWithCells="1">
                  <from>
                    <xdr:col>19</xdr:col>
                    <xdr:colOff>266700</xdr:colOff>
                    <xdr:row>32</xdr:row>
                    <xdr:rowOff>9525</xdr:rowOff>
                  </from>
                  <to>
                    <xdr:col>19</xdr:col>
                    <xdr:colOff>533400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33" name="Check Box 358">
              <controlPr defaultSize="0" autoFill="0" autoLine="0" autoPict="0">
                <anchor moveWithCells="1">
                  <from>
                    <xdr:col>19</xdr:col>
                    <xdr:colOff>238125</xdr:colOff>
                    <xdr:row>189</xdr:row>
                    <xdr:rowOff>238125</xdr:rowOff>
                  </from>
                  <to>
                    <xdr:col>19</xdr:col>
                    <xdr:colOff>495300</xdr:colOff>
                    <xdr:row>190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34" name="Check Box 359">
              <controlPr defaultSize="0" autoFill="0" autoLine="0" autoPict="0">
                <anchor moveWithCells="1">
                  <from>
                    <xdr:col>19</xdr:col>
                    <xdr:colOff>266700</xdr:colOff>
                    <xdr:row>141</xdr:row>
                    <xdr:rowOff>38100</xdr:rowOff>
                  </from>
                  <to>
                    <xdr:col>19</xdr:col>
                    <xdr:colOff>523875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r:id="rId35" name="Check Box 360">
              <controlPr defaultSize="0" autoFill="0" autoLine="0" autoPict="0">
                <anchor moveWithCells="1">
                  <from>
                    <xdr:col>19</xdr:col>
                    <xdr:colOff>266700</xdr:colOff>
                    <xdr:row>33</xdr:row>
                    <xdr:rowOff>9525</xdr:rowOff>
                  </from>
                  <to>
                    <xdr:col>19</xdr:col>
                    <xdr:colOff>533400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r:id="rId36" name="Check Box 362">
              <controlPr defaultSize="0" autoFill="0" autoLine="0" autoPict="0">
                <anchor moveWithCells="1">
                  <from>
                    <xdr:col>19</xdr:col>
                    <xdr:colOff>266700</xdr:colOff>
                    <xdr:row>143</xdr:row>
                    <xdr:rowOff>9525</xdr:rowOff>
                  </from>
                  <to>
                    <xdr:col>19</xdr:col>
                    <xdr:colOff>523875</xdr:colOff>
                    <xdr:row>143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r:id="rId37" name="Check Box 363">
              <controlPr defaultSize="0" autoFill="0" autoLine="0" autoPict="0">
                <anchor moveWithCells="1">
                  <from>
                    <xdr:col>19</xdr:col>
                    <xdr:colOff>266700</xdr:colOff>
                    <xdr:row>34</xdr:row>
                    <xdr:rowOff>9525</xdr:rowOff>
                  </from>
                  <to>
                    <xdr:col>19</xdr:col>
                    <xdr:colOff>533400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r:id="rId38" name="Check Box 364">
              <controlPr defaultSize="0" autoFill="0" autoLine="0" autoPict="0">
                <anchor moveWithCells="1">
                  <from>
                    <xdr:col>19</xdr:col>
                    <xdr:colOff>266700</xdr:colOff>
                    <xdr:row>142</xdr:row>
                    <xdr:rowOff>38100</xdr:rowOff>
                  </from>
                  <to>
                    <xdr:col>19</xdr:col>
                    <xdr:colOff>523875</xdr:colOff>
                    <xdr:row>143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r:id="rId39" name="Check Box 365">
              <controlPr defaultSize="0" autoFill="0" autoLine="0" autoPict="0">
                <anchor moveWithCells="1">
                  <from>
                    <xdr:col>19</xdr:col>
                    <xdr:colOff>276225</xdr:colOff>
                    <xdr:row>144</xdr:row>
                    <xdr:rowOff>9525</xdr:rowOff>
                  </from>
                  <to>
                    <xdr:col>19</xdr:col>
                    <xdr:colOff>533400</xdr:colOff>
                    <xdr:row>144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40" name="Check Box 366">
              <controlPr defaultSize="0" autoFill="0" autoLine="0" autoPict="0">
                <anchor moveWithCells="1">
                  <from>
                    <xdr:col>19</xdr:col>
                    <xdr:colOff>266700</xdr:colOff>
                    <xdr:row>35</xdr:row>
                    <xdr:rowOff>9525</xdr:rowOff>
                  </from>
                  <to>
                    <xdr:col>19</xdr:col>
                    <xdr:colOff>533400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41" name="Check Box 369">
              <controlPr defaultSize="0" autoFill="0" autoLine="0" autoPict="0">
                <anchor moveWithCells="1">
                  <from>
                    <xdr:col>19</xdr:col>
                    <xdr:colOff>276225</xdr:colOff>
                    <xdr:row>145</xdr:row>
                    <xdr:rowOff>9525</xdr:rowOff>
                  </from>
                  <to>
                    <xdr:col>19</xdr:col>
                    <xdr:colOff>533400</xdr:colOff>
                    <xdr:row>145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r:id="rId42" name="Check Box 371">
              <controlPr defaultSize="0" autoFill="0" autoLine="0" autoPict="0">
                <anchor moveWithCells="1">
                  <from>
                    <xdr:col>19</xdr:col>
                    <xdr:colOff>257175</xdr:colOff>
                    <xdr:row>36</xdr:row>
                    <xdr:rowOff>9525</xdr:rowOff>
                  </from>
                  <to>
                    <xdr:col>19</xdr:col>
                    <xdr:colOff>514350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r:id="rId43" name="Check Box 374">
              <controlPr defaultSize="0" autoFill="0" autoLine="0" autoPict="0">
                <anchor moveWithCells="1">
                  <from>
                    <xdr:col>19</xdr:col>
                    <xdr:colOff>266700</xdr:colOff>
                    <xdr:row>37</xdr:row>
                    <xdr:rowOff>9525</xdr:rowOff>
                  </from>
                  <to>
                    <xdr:col>19</xdr:col>
                    <xdr:colOff>533400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r:id="rId44" name="Check Box 376">
              <controlPr defaultSize="0" autoFill="0" autoLine="0" autoPict="0">
                <anchor moveWithCells="1">
                  <from>
                    <xdr:col>19</xdr:col>
                    <xdr:colOff>266700</xdr:colOff>
                    <xdr:row>146</xdr:row>
                    <xdr:rowOff>9525</xdr:rowOff>
                  </from>
                  <to>
                    <xdr:col>19</xdr:col>
                    <xdr:colOff>523875</xdr:colOff>
                    <xdr:row>146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r:id="rId45" name="Check Box 377">
              <controlPr defaultSize="0" autoFill="0" autoLine="0" autoPict="0">
                <anchor moveWithCells="1">
                  <from>
                    <xdr:col>19</xdr:col>
                    <xdr:colOff>266700</xdr:colOff>
                    <xdr:row>38</xdr:row>
                    <xdr:rowOff>9525</xdr:rowOff>
                  </from>
                  <to>
                    <xdr:col>19</xdr:col>
                    <xdr:colOff>533400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r:id="rId46" name="Check Box 379">
              <controlPr defaultSize="0" autoFill="0" autoLine="0" autoPict="0">
                <anchor moveWithCells="1">
                  <from>
                    <xdr:col>19</xdr:col>
                    <xdr:colOff>266700</xdr:colOff>
                    <xdr:row>147</xdr:row>
                    <xdr:rowOff>19050</xdr:rowOff>
                  </from>
                  <to>
                    <xdr:col>19</xdr:col>
                    <xdr:colOff>523875</xdr:colOff>
                    <xdr:row>148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r:id="rId47" name="Check Box 380">
              <controlPr defaultSize="0" autoFill="0" autoLine="0" autoPict="0">
                <anchor moveWithCells="1">
                  <from>
                    <xdr:col>19</xdr:col>
                    <xdr:colOff>266700</xdr:colOff>
                    <xdr:row>39</xdr:row>
                    <xdr:rowOff>19050</xdr:rowOff>
                  </from>
                  <to>
                    <xdr:col>19</xdr:col>
                    <xdr:colOff>533400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48" name="Check Box 383">
              <controlPr defaultSize="0" autoFill="0" autoLine="0" autoPict="0">
                <anchor moveWithCells="1">
                  <from>
                    <xdr:col>19</xdr:col>
                    <xdr:colOff>257175</xdr:colOff>
                    <xdr:row>40</xdr:row>
                    <xdr:rowOff>9525</xdr:rowOff>
                  </from>
                  <to>
                    <xdr:col>19</xdr:col>
                    <xdr:colOff>514350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2" r:id="rId49" name="Check Box 386">
              <controlPr defaultSize="0" autoFill="0" autoLine="0" autoPict="0">
                <anchor moveWithCells="1">
                  <from>
                    <xdr:col>19</xdr:col>
                    <xdr:colOff>257175</xdr:colOff>
                    <xdr:row>40</xdr:row>
                    <xdr:rowOff>238125</xdr:rowOff>
                  </from>
                  <to>
                    <xdr:col>19</xdr:col>
                    <xdr:colOff>514350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r:id="rId50" name="Check Box 389">
              <controlPr defaultSize="0" autoFill="0" autoLine="0" autoPict="0">
                <anchor moveWithCells="1">
                  <from>
                    <xdr:col>19</xdr:col>
                    <xdr:colOff>266700</xdr:colOff>
                    <xdr:row>42</xdr:row>
                    <xdr:rowOff>19050</xdr:rowOff>
                  </from>
                  <to>
                    <xdr:col>19</xdr:col>
                    <xdr:colOff>533400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r:id="rId51" name="Check Box 392">
              <controlPr defaultSize="0" autoFill="0" autoLine="0" autoPict="0">
                <anchor moveWithCells="1">
                  <from>
                    <xdr:col>19</xdr:col>
                    <xdr:colOff>276225</xdr:colOff>
                    <xdr:row>43</xdr:row>
                    <xdr:rowOff>9525</xdr:rowOff>
                  </from>
                  <to>
                    <xdr:col>19</xdr:col>
                    <xdr:colOff>533400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r:id="rId52" name="Check Box 395">
              <controlPr defaultSize="0" autoFill="0" autoLine="0" autoPict="0">
                <anchor moveWithCells="1">
                  <from>
                    <xdr:col>19</xdr:col>
                    <xdr:colOff>276225</xdr:colOff>
                    <xdr:row>44</xdr:row>
                    <xdr:rowOff>9525</xdr:rowOff>
                  </from>
                  <to>
                    <xdr:col>19</xdr:col>
                    <xdr:colOff>533400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r:id="rId53" name="Check Box 398">
              <controlPr defaultSize="0" autoFill="0" autoLine="0" autoPict="0">
                <anchor moveWithCells="1">
                  <from>
                    <xdr:col>19</xdr:col>
                    <xdr:colOff>266700</xdr:colOff>
                    <xdr:row>45</xdr:row>
                    <xdr:rowOff>9525</xdr:rowOff>
                  </from>
                  <to>
                    <xdr:col>19</xdr:col>
                    <xdr:colOff>533400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r:id="rId54" name="Check Box 399">
              <controlPr defaultSize="0" autoFill="0" autoLine="0" autoPict="0">
                <anchor moveWithCells="1">
                  <from>
                    <xdr:col>19</xdr:col>
                    <xdr:colOff>238125</xdr:colOff>
                    <xdr:row>170</xdr:row>
                    <xdr:rowOff>9525</xdr:rowOff>
                  </from>
                  <to>
                    <xdr:col>19</xdr:col>
                    <xdr:colOff>495300</xdr:colOff>
                    <xdr:row>170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r:id="rId55" name="Check Box 400">
              <controlPr defaultSize="0" autoFill="0" autoLine="0" autoPict="0">
                <anchor moveWithCells="1">
                  <from>
                    <xdr:col>19</xdr:col>
                    <xdr:colOff>266700</xdr:colOff>
                    <xdr:row>148</xdr:row>
                    <xdr:rowOff>238125</xdr:rowOff>
                  </from>
                  <to>
                    <xdr:col>19</xdr:col>
                    <xdr:colOff>523875</xdr:colOff>
                    <xdr:row>149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r:id="rId56" name="Check Box 401">
              <controlPr defaultSize="0" autoFill="0" autoLine="0" autoPict="0">
                <anchor moveWithCells="1">
                  <from>
                    <xdr:col>19</xdr:col>
                    <xdr:colOff>266700</xdr:colOff>
                    <xdr:row>45</xdr:row>
                    <xdr:rowOff>228600</xdr:rowOff>
                  </from>
                  <to>
                    <xdr:col>19</xdr:col>
                    <xdr:colOff>533400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57" name="Check Box 402">
              <controlPr defaultSize="0" autoFill="0" autoLine="0" autoPict="0">
                <anchor moveWithCells="1">
                  <from>
                    <xdr:col>19</xdr:col>
                    <xdr:colOff>238125</xdr:colOff>
                    <xdr:row>171</xdr:row>
                    <xdr:rowOff>9525</xdr:rowOff>
                  </from>
                  <to>
                    <xdr:col>19</xdr:col>
                    <xdr:colOff>495300</xdr:colOff>
                    <xdr:row>171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r:id="rId58" name="Check Box 403">
              <controlPr defaultSize="0" autoFill="0" autoLine="0" autoPict="0">
                <anchor moveWithCells="1">
                  <from>
                    <xdr:col>19</xdr:col>
                    <xdr:colOff>266700</xdr:colOff>
                    <xdr:row>149</xdr:row>
                    <xdr:rowOff>238125</xdr:rowOff>
                  </from>
                  <to>
                    <xdr:col>19</xdr:col>
                    <xdr:colOff>523875</xdr:colOff>
                    <xdr:row>150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59" name="Check Box 404">
              <controlPr defaultSize="0" autoFill="0" autoLine="0" autoPict="0">
                <anchor moveWithCells="1">
                  <from>
                    <xdr:col>19</xdr:col>
                    <xdr:colOff>266700</xdr:colOff>
                    <xdr:row>46</xdr:row>
                    <xdr:rowOff>228600</xdr:rowOff>
                  </from>
                  <to>
                    <xdr:col>19</xdr:col>
                    <xdr:colOff>533400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r:id="rId60" name="Check Box 405">
              <controlPr defaultSize="0" autoFill="0" autoLine="0" autoPict="0">
                <anchor moveWithCells="1">
                  <from>
                    <xdr:col>19</xdr:col>
                    <xdr:colOff>238125</xdr:colOff>
                    <xdr:row>172</xdr:row>
                    <xdr:rowOff>9525</xdr:rowOff>
                  </from>
                  <to>
                    <xdr:col>19</xdr:col>
                    <xdr:colOff>495300</xdr:colOff>
                    <xdr:row>172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2" r:id="rId61" name="Check Box 406">
              <controlPr defaultSize="0" autoFill="0" autoLine="0" autoPict="0">
                <anchor moveWithCells="1">
                  <from>
                    <xdr:col>19</xdr:col>
                    <xdr:colOff>266700</xdr:colOff>
                    <xdr:row>150</xdr:row>
                    <xdr:rowOff>238125</xdr:rowOff>
                  </from>
                  <to>
                    <xdr:col>19</xdr:col>
                    <xdr:colOff>523875</xdr:colOff>
                    <xdr:row>151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r:id="rId62" name="Check Box 407">
              <controlPr defaultSize="0" autoFill="0" autoLine="0" autoPict="0">
                <anchor moveWithCells="1">
                  <from>
                    <xdr:col>19</xdr:col>
                    <xdr:colOff>266700</xdr:colOff>
                    <xdr:row>47</xdr:row>
                    <xdr:rowOff>228600</xdr:rowOff>
                  </from>
                  <to>
                    <xdr:col>19</xdr:col>
                    <xdr:colOff>533400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r:id="rId63" name="Check Box 408">
              <controlPr defaultSize="0" autoFill="0" autoLine="0" autoPict="0">
                <anchor moveWithCells="1">
                  <from>
                    <xdr:col>19</xdr:col>
                    <xdr:colOff>238125</xdr:colOff>
                    <xdr:row>173</xdr:row>
                    <xdr:rowOff>9525</xdr:rowOff>
                  </from>
                  <to>
                    <xdr:col>19</xdr:col>
                    <xdr:colOff>495300</xdr:colOff>
                    <xdr:row>173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r:id="rId64" name="Check Box 409">
              <controlPr defaultSize="0" autoFill="0" autoLine="0" autoPict="0">
                <anchor moveWithCells="1">
                  <from>
                    <xdr:col>19</xdr:col>
                    <xdr:colOff>266700</xdr:colOff>
                    <xdr:row>151</xdr:row>
                    <xdr:rowOff>238125</xdr:rowOff>
                  </from>
                  <to>
                    <xdr:col>19</xdr:col>
                    <xdr:colOff>523875</xdr:colOff>
                    <xdr:row>152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r:id="rId65" name="Check Box 410">
              <controlPr defaultSize="0" autoFill="0" autoLine="0" autoPict="0">
                <anchor moveWithCells="1">
                  <from>
                    <xdr:col>19</xdr:col>
                    <xdr:colOff>266700</xdr:colOff>
                    <xdr:row>48</xdr:row>
                    <xdr:rowOff>228600</xdr:rowOff>
                  </from>
                  <to>
                    <xdr:col>19</xdr:col>
                    <xdr:colOff>533400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r:id="rId66" name="Check Box 411">
              <controlPr defaultSize="0" autoFill="0" autoLine="0" autoPict="0">
                <anchor moveWithCells="1">
                  <from>
                    <xdr:col>19</xdr:col>
                    <xdr:colOff>238125</xdr:colOff>
                    <xdr:row>174</xdr:row>
                    <xdr:rowOff>9525</xdr:rowOff>
                  </from>
                  <to>
                    <xdr:col>19</xdr:col>
                    <xdr:colOff>495300</xdr:colOff>
                    <xdr:row>174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" r:id="rId67" name="Check Box 412">
              <controlPr defaultSize="0" autoFill="0" autoLine="0" autoPict="0">
                <anchor moveWithCells="1">
                  <from>
                    <xdr:col>19</xdr:col>
                    <xdr:colOff>266700</xdr:colOff>
                    <xdr:row>152</xdr:row>
                    <xdr:rowOff>238125</xdr:rowOff>
                  </from>
                  <to>
                    <xdr:col>19</xdr:col>
                    <xdr:colOff>523875</xdr:colOff>
                    <xdr:row>153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" r:id="rId68" name="Check Box 413">
              <controlPr defaultSize="0" autoFill="0" autoLine="0" autoPict="0">
                <anchor moveWithCells="1">
                  <from>
                    <xdr:col>19</xdr:col>
                    <xdr:colOff>266700</xdr:colOff>
                    <xdr:row>49</xdr:row>
                    <xdr:rowOff>228600</xdr:rowOff>
                  </from>
                  <to>
                    <xdr:col>19</xdr:col>
                    <xdr:colOff>533400</xdr:colOff>
                    <xdr:row>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r:id="rId69" name="Check Box 414">
              <controlPr defaultSize="0" autoFill="0" autoLine="0" autoPict="0">
                <anchor moveWithCells="1">
                  <from>
                    <xdr:col>19</xdr:col>
                    <xdr:colOff>238125</xdr:colOff>
                    <xdr:row>175</xdr:row>
                    <xdr:rowOff>9525</xdr:rowOff>
                  </from>
                  <to>
                    <xdr:col>19</xdr:col>
                    <xdr:colOff>495300</xdr:colOff>
                    <xdr:row>175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" r:id="rId70" name="Check Box 415">
              <controlPr defaultSize="0" autoFill="0" autoLine="0" autoPict="0">
                <anchor moveWithCells="1">
                  <from>
                    <xdr:col>19</xdr:col>
                    <xdr:colOff>266700</xdr:colOff>
                    <xdr:row>153</xdr:row>
                    <xdr:rowOff>238125</xdr:rowOff>
                  </from>
                  <to>
                    <xdr:col>19</xdr:col>
                    <xdr:colOff>523875</xdr:colOff>
                    <xdr:row>154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" r:id="rId71" name="Check Box 416">
              <controlPr defaultSize="0" autoFill="0" autoLine="0" autoPict="0">
                <anchor moveWithCells="1">
                  <from>
                    <xdr:col>19</xdr:col>
                    <xdr:colOff>257175</xdr:colOff>
                    <xdr:row>50</xdr:row>
                    <xdr:rowOff>238125</xdr:rowOff>
                  </from>
                  <to>
                    <xdr:col>19</xdr:col>
                    <xdr:colOff>514350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" r:id="rId72" name="Check Box 417">
              <controlPr defaultSize="0" autoFill="0" autoLine="0" autoPict="0">
                <anchor moveWithCells="1">
                  <from>
                    <xdr:col>19</xdr:col>
                    <xdr:colOff>238125</xdr:colOff>
                    <xdr:row>175</xdr:row>
                    <xdr:rowOff>238125</xdr:rowOff>
                  </from>
                  <to>
                    <xdr:col>19</xdr:col>
                    <xdr:colOff>495300</xdr:colOff>
                    <xdr:row>176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" r:id="rId73" name="Check Box 418">
              <controlPr defaultSize="0" autoFill="0" autoLine="0" autoPict="0">
                <anchor moveWithCells="1">
                  <from>
                    <xdr:col>19</xdr:col>
                    <xdr:colOff>257175</xdr:colOff>
                    <xdr:row>154</xdr:row>
                    <xdr:rowOff>238125</xdr:rowOff>
                  </from>
                  <to>
                    <xdr:col>19</xdr:col>
                    <xdr:colOff>514350</xdr:colOff>
                    <xdr:row>155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" r:id="rId74" name="Check Box 419">
              <controlPr defaultSize="0" autoFill="0" autoLine="0" autoPict="0">
                <anchor moveWithCells="1">
                  <from>
                    <xdr:col>19</xdr:col>
                    <xdr:colOff>257175</xdr:colOff>
                    <xdr:row>52</xdr:row>
                    <xdr:rowOff>9525</xdr:rowOff>
                  </from>
                  <to>
                    <xdr:col>19</xdr:col>
                    <xdr:colOff>514350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" r:id="rId75" name="Check Box 420">
              <controlPr defaultSize="0" autoFill="0" autoLine="0" autoPict="0">
                <anchor moveWithCells="1">
                  <from>
                    <xdr:col>19</xdr:col>
                    <xdr:colOff>238125</xdr:colOff>
                    <xdr:row>177</xdr:row>
                    <xdr:rowOff>9525</xdr:rowOff>
                  </from>
                  <to>
                    <xdr:col>19</xdr:col>
                    <xdr:colOff>495300</xdr:colOff>
                    <xdr:row>177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" r:id="rId76" name="Check Box 421">
              <controlPr defaultSize="0" autoFill="0" autoLine="0" autoPict="0">
                <anchor moveWithCells="1">
                  <from>
                    <xdr:col>19</xdr:col>
                    <xdr:colOff>257175</xdr:colOff>
                    <xdr:row>155</xdr:row>
                    <xdr:rowOff>238125</xdr:rowOff>
                  </from>
                  <to>
                    <xdr:col>19</xdr:col>
                    <xdr:colOff>514350</xdr:colOff>
                    <xdr:row>156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" r:id="rId77" name="Check Box 422">
              <controlPr defaultSize="0" autoFill="0" autoLine="0" autoPict="0">
                <anchor moveWithCells="1">
                  <from>
                    <xdr:col>19</xdr:col>
                    <xdr:colOff>257175</xdr:colOff>
                    <xdr:row>53</xdr:row>
                    <xdr:rowOff>9525</xdr:rowOff>
                  </from>
                  <to>
                    <xdr:col>19</xdr:col>
                    <xdr:colOff>514350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78" name="Check Box 423">
              <controlPr defaultSize="0" autoFill="0" autoLine="0" autoPict="0">
                <anchor moveWithCells="1">
                  <from>
                    <xdr:col>19</xdr:col>
                    <xdr:colOff>238125</xdr:colOff>
                    <xdr:row>177</xdr:row>
                    <xdr:rowOff>228600</xdr:rowOff>
                  </from>
                  <to>
                    <xdr:col>19</xdr:col>
                    <xdr:colOff>495300</xdr:colOff>
                    <xdr:row>178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79" name="Check Box 424">
              <controlPr defaultSize="0" autoFill="0" autoLine="0" autoPict="0">
                <anchor moveWithCells="1">
                  <from>
                    <xdr:col>19</xdr:col>
                    <xdr:colOff>257175</xdr:colOff>
                    <xdr:row>156</xdr:row>
                    <xdr:rowOff>238125</xdr:rowOff>
                  </from>
                  <to>
                    <xdr:col>19</xdr:col>
                    <xdr:colOff>514350</xdr:colOff>
                    <xdr:row>157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80" name="Check Box 425">
              <controlPr defaultSize="0" autoFill="0" autoLine="0" autoPict="0">
                <anchor moveWithCells="1">
                  <from>
                    <xdr:col>19</xdr:col>
                    <xdr:colOff>257175</xdr:colOff>
                    <xdr:row>54</xdr:row>
                    <xdr:rowOff>9525</xdr:rowOff>
                  </from>
                  <to>
                    <xdr:col>19</xdr:col>
                    <xdr:colOff>514350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81" name="Check Box 426">
              <controlPr defaultSize="0" autoFill="0" autoLine="0" autoPict="0">
                <anchor moveWithCells="1">
                  <from>
                    <xdr:col>19</xdr:col>
                    <xdr:colOff>238125</xdr:colOff>
                    <xdr:row>178</xdr:row>
                    <xdr:rowOff>228600</xdr:rowOff>
                  </from>
                  <to>
                    <xdr:col>19</xdr:col>
                    <xdr:colOff>495300</xdr:colOff>
                    <xdr:row>179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82" name="Check Box 427">
              <controlPr defaultSize="0" autoFill="0" autoLine="0" autoPict="0">
                <anchor moveWithCells="1">
                  <from>
                    <xdr:col>19</xdr:col>
                    <xdr:colOff>257175</xdr:colOff>
                    <xdr:row>157</xdr:row>
                    <xdr:rowOff>238125</xdr:rowOff>
                  </from>
                  <to>
                    <xdr:col>19</xdr:col>
                    <xdr:colOff>514350</xdr:colOff>
                    <xdr:row>158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83" name="Check Box 428">
              <controlPr defaultSize="0" autoFill="0" autoLine="0" autoPict="0">
                <anchor moveWithCells="1">
                  <from>
                    <xdr:col>19</xdr:col>
                    <xdr:colOff>257175</xdr:colOff>
                    <xdr:row>55</xdr:row>
                    <xdr:rowOff>9525</xdr:rowOff>
                  </from>
                  <to>
                    <xdr:col>19</xdr:col>
                    <xdr:colOff>514350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84" name="Check Box 429">
              <controlPr defaultSize="0" autoFill="0" autoLine="0" autoPict="0">
                <anchor moveWithCells="1">
                  <from>
                    <xdr:col>19</xdr:col>
                    <xdr:colOff>238125</xdr:colOff>
                    <xdr:row>179</xdr:row>
                    <xdr:rowOff>228600</xdr:rowOff>
                  </from>
                  <to>
                    <xdr:col>19</xdr:col>
                    <xdr:colOff>495300</xdr:colOff>
                    <xdr:row>180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6" r:id="rId85" name="Check Box 430">
              <controlPr defaultSize="0" autoFill="0" autoLine="0" autoPict="0">
                <anchor moveWithCells="1">
                  <from>
                    <xdr:col>19</xdr:col>
                    <xdr:colOff>257175</xdr:colOff>
                    <xdr:row>158</xdr:row>
                    <xdr:rowOff>238125</xdr:rowOff>
                  </from>
                  <to>
                    <xdr:col>19</xdr:col>
                    <xdr:colOff>514350</xdr:colOff>
                    <xdr:row>159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86" name="Check Box 431">
              <controlPr defaultSize="0" autoFill="0" autoLine="0" autoPict="0">
                <anchor moveWithCells="1">
                  <from>
                    <xdr:col>19</xdr:col>
                    <xdr:colOff>257175</xdr:colOff>
                    <xdr:row>56</xdr:row>
                    <xdr:rowOff>9525</xdr:rowOff>
                  </from>
                  <to>
                    <xdr:col>19</xdr:col>
                    <xdr:colOff>514350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8" r:id="rId87" name="Check Box 432">
              <controlPr defaultSize="0" autoFill="0" autoLine="0" autoPict="0">
                <anchor moveWithCells="1">
                  <from>
                    <xdr:col>19</xdr:col>
                    <xdr:colOff>238125</xdr:colOff>
                    <xdr:row>180</xdr:row>
                    <xdr:rowOff>228600</xdr:rowOff>
                  </from>
                  <to>
                    <xdr:col>19</xdr:col>
                    <xdr:colOff>495300</xdr:colOff>
                    <xdr:row>181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88" name="Check Box 433">
              <controlPr defaultSize="0" autoFill="0" autoLine="0" autoPict="0">
                <anchor moveWithCells="1">
                  <from>
                    <xdr:col>19</xdr:col>
                    <xdr:colOff>257175</xdr:colOff>
                    <xdr:row>159</xdr:row>
                    <xdr:rowOff>238125</xdr:rowOff>
                  </from>
                  <to>
                    <xdr:col>19</xdr:col>
                    <xdr:colOff>514350</xdr:colOff>
                    <xdr:row>160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0" r:id="rId89" name="Check Box 434">
              <controlPr defaultSize="0" autoFill="0" autoLine="0" autoPict="0">
                <anchor moveWithCells="1">
                  <from>
                    <xdr:col>19</xdr:col>
                    <xdr:colOff>257175</xdr:colOff>
                    <xdr:row>57</xdr:row>
                    <xdr:rowOff>9525</xdr:rowOff>
                  </from>
                  <to>
                    <xdr:col>19</xdr:col>
                    <xdr:colOff>514350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1" r:id="rId90" name="Check Box 435">
              <controlPr defaultSize="0" autoFill="0" autoLine="0" autoPict="0">
                <anchor moveWithCells="1">
                  <from>
                    <xdr:col>19</xdr:col>
                    <xdr:colOff>238125</xdr:colOff>
                    <xdr:row>181</xdr:row>
                    <xdr:rowOff>228600</xdr:rowOff>
                  </from>
                  <to>
                    <xdr:col>19</xdr:col>
                    <xdr:colOff>495300</xdr:colOff>
                    <xdr:row>182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2" r:id="rId91" name="Check Box 436">
              <controlPr defaultSize="0" autoFill="0" autoLine="0" autoPict="0">
                <anchor moveWithCells="1">
                  <from>
                    <xdr:col>19</xdr:col>
                    <xdr:colOff>257175</xdr:colOff>
                    <xdr:row>160</xdr:row>
                    <xdr:rowOff>238125</xdr:rowOff>
                  </from>
                  <to>
                    <xdr:col>19</xdr:col>
                    <xdr:colOff>514350</xdr:colOff>
                    <xdr:row>161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92" name="Check Box 437">
              <controlPr defaultSize="0" autoFill="0" autoLine="0" autoPict="0">
                <anchor moveWithCells="1">
                  <from>
                    <xdr:col>19</xdr:col>
                    <xdr:colOff>257175</xdr:colOff>
                    <xdr:row>58</xdr:row>
                    <xdr:rowOff>9525</xdr:rowOff>
                  </from>
                  <to>
                    <xdr:col>19</xdr:col>
                    <xdr:colOff>514350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93" name="Check Box 438">
              <controlPr defaultSize="0" autoFill="0" autoLine="0" autoPict="0">
                <anchor moveWithCells="1">
                  <from>
                    <xdr:col>19</xdr:col>
                    <xdr:colOff>238125</xdr:colOff>
                    <xdr:row>182</xdr:row>
                    <xdr:rowOff>228600</xdr:rowOff>
                  </from>
                  <to>
                    <xdr:col>19</xdr:col>
                    <xdr:colOff>495300</xdr:colOff>
                    <xdr:row>183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94" name="Check Box 439">
              <controlPr defaultSize="0" autoFill="0" autoLine="0" autoPict="0">
                <anchor moveWithCells="1">
                  <from>
                    <xdr:col>19</xdr:col>
                    <xdr:colOff>257175</xdr:colOff>
                    <xdr:row>161</xdr:row>
                    <xdr:rowOff>238125</xdr:rowOff>
                  </from>
                  <to>
                    <xdr:col>19</xdr:col>
                    <xdr:colOff>514350</xdr:colOff>
                    <xdr:row>162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6" r:id="rId95" name="Check Box 440">
              <controlPr defaultSize="0" autoFill="0" autoLine="0" autoPict="0">
                <anchor moveWithCells="1">
                  <from>
                    <xdr:col>19</xdr:col>
                    <xdr:colOff>257175</xdr:colOff>
                    <xdr:row>59</xdr:row>
                    <xdr:rowOff>9525</xdr:rowOff>
                  </from>
                  <to>
                    <xdr:col>19</xdr:col>
                    <xdr:colOff>514350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96" name="Check Box 441">
              <controlPr defaultSize="0" autoFill="0" autoLine="0" autoPict="0">
                <anchor moveWithCells="1">
                  <from>
                    <xdr:col>19</xdr:col>
                    <xdr:colOff>238125</xdr:colOff>
                    <xdr:row>183</xdr:row>
                    <xdr:rowOff>228600</xdr:rowOff>
                  </from>
                  <to>
                    <xdr:col>19</xdr:col>
                    <xdr:colOff>495300</xdr:colOff>
                    <xdr:row>184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97" name="Check Box 442">
              <controlPr defaultSize="0" autoFill="0" autoLine="0" autoPict="0">
                <anchor moveWithCells="1">
                  <from>
                    <xdr:col>19</xdr:col>
                    <xdr:colOff>257175</xdr:colOff>
                    <xdr:row>162</xdr:row>
                    <xdr:rowOff>238125</xdr:rowOff>
                  </from>
                  <to>
                    <xdr:col>19</xdr:col>
                    <xdr:colOff>514350</xdr:colOff>
                    <xdr:row>163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9" r:id="rId98" name="Check Box 443">
              <controlPr defaultSize="0" autoFill="0" autoLine="0" autoPict="0">
                <anchor moveWithCells="1">
                  <from>
                    <xdr:col>19</xdr:col>
                    <xdr:colOff>257175</xdr:colOff>
                    <xdr:row>60</xdr:row>
                    <xdr:rowOff>9525</xdr:rowOff>
                  </from>
                  <to>
                    <xdr:col>19</xdr:col>
                    <xdr:colOff>514350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0" r:id="rId99" name="Check Box 444">
              <controlPr defaultSize="0" autoFill="0" autoLine="0" autoPict="0">
                <anchor moveWithCells="1">
                  <from>
                    <xdr:col>19</xdr:col>
                    <xdr:colOff>238125</xdr:colOff>
                    <xdr:row>184</xdr:row>
                    <xdr:rowOff>228600</xdr:rowOff>
                  </from>
                  <to>
                    <xdr:col>19</xdr:col>
                    <xdr:colOff>495300</xdr:colOff>
                    <xdr:row>185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100" name="Check Box 445">
              <controlPr defaultSize="0" autoFill="0" autoLine="0" autoPict="0">
                <anchor moveWithCells="1">
                  <from>
                    <xdr:col>19</xdr:col>
                    <xdr:colOff>257175</xdr:colOff>
                    <xdr:row>163</xdr:row>
                    <xdr:rowOff>238125</xdr:rowOff>
                  </from>
                  <to>
                    <xdr:col>19</xdr:col>
                    <xdr:colOff>514350</xdr:colOff>
                    <xdr:row>164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101" name="Check Box 446">
              <controlPr defaultSize="0" autoFill="0" autoLine="0" autoPict="0">
                <anchor moveWithCells="1">
                  <from>
                    <xdr:col>19</xdr:col>
                    <xdr:colOff>257175</xdr:colOff>
                    <xdr:row>61</xdr:row>
                    <xdr:rowOff>9525</xdr:rowOff>
                  </from>
                  <to>
                    <xdr:col>19</xdr:col>
                    <xdr:colOff>514350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3" r:id="rId102" name="Check Box 447">
              <controlPr defaultSize="0" autoFill="0" autoLine="0" autoPict="0">
                <anchor moveWithCells="1">
                  <from>
                    <xdr:col>19</xdr:col>
                    <xdr:colOff>238125</xdr:colOff>
                    <xdr:row>185</xdr:row>
                    <xdr:rowOff>228600</xdr:rowOff>
                  </from>
                  <to>
                    <xdr:col>19</xdr:col>
                    <xdr:colOff>495300</xdr:colOff>
                    <xdr:row>186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4" r:id="rId103" name="Check Box 448">
              <controlPr defaultSize="0" autoFill="0" autoLine="0" autoPict="0">
                <anchor moveWithCells="1">
                  <from>
                    <xdr:col>19</xdr:col>
                    <xdr:colOff>257175</xdr:colOff>
                    <xdr:row>164</xdr:row>
                    <xdr:rowOff>238125</xdr:rowOff>
                  </from>
                  <to>
                    <xdr:col>19</xdr:col>
                    <xdr:colOff>514350</xdr:colOff>
                    <xdr:row>165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5" r:id="rId104" name="Check Box 449">
              <controlPr defaultSize="0" autoFill="0" autoLine="0" autoPict="0">
                <anchor moveWithCells="1">
                  <from>
                    <xdr:col>19</xdr:col>
                    <xdr:colOff>257175</xdr:colOff>
                    <xdr:row>62</xdr:row>
                    <xdr:rowOff>9525</xdr:rowOff>
                  </from>
                  <to>
                    <xdr:col>19</xdr:col>
                    <xdr:colOff>514350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6" r:id="rId105" name="Check Box 450">
              <controlPr defaultSize="0" autoFill="0" autoLine="0" autoPict="0">
                <anchor moveWithCells="1">
                  <from>
                    <xdr:col>19</xdr:col>
                    <xdr:colOff>238125</xdr:colOff>
                    <xdr:row>186</xdr:row>
                    <xdr:rowOff>228600</xdr:rowOff>
                  </from>
                  <to>
                    <xdr:col>19</xdr:col>
                    <xdr:colOff>495300</xdr:colOff>
                    <xdr:row>187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106" name="Check Box 451">
              <controlPr defaultSize="0" autoFill="0" autoLine="0" autoPict="0">
                <anchor moveWithCells="1">
                  <from>
                    <xdr:col>19</xdr:col>
                    <xdr:colOff>257175</xdr:colOff>
                    <xdr:row>165</xdr:row>
                    <xdr:rowOff>238125</xdr:rowOff>
                  </from>
                  <to>
                    <xdr:col>19</xdr:col>
                    <xdr:colOff>514350</xdr:colOff>
                    <xdr:row>166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107" name="Check Box 452">
              <controlPr defaultSize="0" autoFill="0" autoLine="0" autoPict="0">
                <anchor moveWithCells="1">
                  <from>
                    <xdr:col>19</xdr:col>
                    <xdr:colOff>257175</xdr:colOff>
                    <xdr:row>63</xdr:row>
                    <xdr:rowOff>9525</xdr:rowOff>
                  </from>
                  <to>
                    <xdr:col>19</xdr:col>
                    <xdr:colOff>514350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108" name="Check Box 453">
              <controlPr defaultSize="0" autoFill="0" autoLine="0" autoPict="0">
                <anchor moveWithCells="1">
                  <from>
                    <xdr:col>19</xdr:col>
                    <xdr:colOff>238125</xdr:colOff>
                    <xdr:row>187</xdr:row>
                    <xdr:rowOff>228600</xdr:rowOff>
                  </from>
                  <to>
                    <xdr:col>19</xdr:col>
                    <xdr:colOff>495300</xdr:colOff>
                    <xdr:row>188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109" name="Check Box 454">
              <controlPr defaultSize="0" autoFill="0" autoLine="0" autoPict="0">
                <anchor moveWithCells="1">
                  <from>
                    <xdr:col>19</xdr:col>
                    <xdr:colOff>257175</xdr:colOff>
                    <xdr:row>166</xdr:row>
                    <xdr:rowOff>238125</xdr:rowOff>
                  </from>
                  <to>
                    <xdr:col>19</xdr:col>
                    <xdr:colOff>514350</xdr:colOff>
                    <xdr:row>167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110" name="Check Box 455">
              <controlPr defaultSize="0" autoFill="0" autoLine="0" autoPict="0">
                <anchor moveWithCells="1">
                  <from>
                    <xdr:col>19</xdr:col>
                    <xdr:colOff>257175</xdr:colOff>
                    <xdr:row>64</xdr:row>
                    <xdr:rowOff>9525</xdr:rowOff>
                  </from>
                  <to>
                    <xdr:col>19</xdr:col>
                    <xdr:colOff>514350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111" name="Check Box 456">
              <controlPr defaultSize="0" autoFill="0" autoLine="0" autoPict="0">
                <anchor moveWithCells="1">
                  <from>
                    <xdr:col>19</xdr:col>
                    <xdr:colOff>238125</xdr:colOff>
                    <xdr:row>188</xdr:row>
                    <xdr:rowOff>228600</xdr:rowOff>
                  </from>
                  <to>
                    <xdr:col>19</xdr:col>
                    <xdr:colOff>495300</xdr:colOff>
                    <xdr:row>189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112" name="Check Box 457">
              <controlPr defaultSize="0" autoFill="0" autoLine="0" autoPict="0">
                <anchor moveWithCells="1">
                  <from>
                    <xdr:col>19</xdr:col>
                    <xdr:colOff>257175</xdr:colOff>
                    <xdr:row>169</xdr:row>
                    <xdr:rowOff>38100</xdr:rowOff>
                  </from>
                  <to>
                    <xdr:col>19</xdr:col>
                    <xdr:colOff>514350</xdr:colOff>
                    <xdr:row>170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113" name="Check Box 458">
              <controlPr defaultSize="0" autoFill="0" autoLine="0" autoPict="0">
                <anchor moveWithCells="1">
                  <from>
                    <xdr:col>19</xdr:col>
                    <xdr:colOff>257175</xdr:colOff>
                    <xdr:row>65</xdr:row>
                    <xdr:rowOff>9525</xdr:rowOff>
                  </from>
                  <to>
                    <xdr:col>19</xdr:col>
                    <xdr:colOff>514350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114" name="Check Box 460">
              <controlPr defaultSize="0" autoFill="0" autoLine="0" autoPict="0">
                <anchor moveWithCells="1">
                  <from>
                    <xdr:col>19</xdr:col>
                    <xdr:colOff>257175</xdr:colOff>
                    <xdr:row>191</xdr:row>
                    <xdr:rowOff>9525</xdr:rowOff>
                  </from>
                  <to>
                    <xdr:col>19</xdr:col>
                    <xdr:colOff>514350</xdr:colOff>
                    <xdr:row>191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7" r:id="rId115" name="Check Box 461">
              <controlPr defaultSize="0" autoFill="0" autoLine="0" autoPict="0">
                <anchor moveWithCells="1">
                  <from>
                    <xdr:col>19</xdr:col>
                    <xdr:colOff>257175</xdr:colOff>
                    <xdr:row>66</xdr:row>
                    <xdr:rowOff>9525</xdr:rowOff>
                  </from>
                  <to>
                    <xdr:col>19</xdr:col>
                    <xdr:colOff>514350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9" r:id="rId116" name="Check Box 463">
              <controlPr defaultSize="0" autoFill="0" autoLine="0" autoPict="0">
                <anchor moveWithCells="1">
                  <from>
                    <xdr:col>19</xdr:col>
                    <xdr:colOff>257175</xdr:colOff>
                    <xdr:row>192</xdr:row>
                    <xdr:rowOff>9525</xdr:rowOff>
                  </from>
                  <to>
                    <xdr:col>19</xdr:col>
                    <xdr:colOff>514350</xdr:colOff>
                    <xdr:row>192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0" r:id="rId117" name="Check Box 464">
              <controlPr defaultSize="0" autoFill="0" autoLine="0" autoPict="0">
                <anchor moveWithCells="1">
                  <from>
                    <xdr:col>19</xdr:col>
                    <xdr:colOff>257175</xdr:colOff>
                    <xdr:row>67</xdr:row>
                    <xdr:rowOff>9525</xdr:rowOff>
                  </from>
                  <to>
                    <xdr:col>19</xdr:col>
                    <xdr:colOff>514350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2" r:id="rId118" name="Check Box 466">
              <controlPr defaultSize="0" autoFill="0" autoLine="0" autoPict="0">
                <anchor moveWithCells="1">
                  <from>
                    <xdr:col>19</xdr:col>
                    <xdr:colOff>257175</xdr:colOff>
                    <xdr:row>193</xdr:row>
                    <xdr:rowOff>9525</xdr:rowOff>
                  </from>
                  <to>
                    <xdr:col>19</xdr:col>
                    <xdr:colOff>514350</xdr:colOff>
                    <xdr:row>193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119" name="Check Box 467">
              <controlPr defaultSize="0" autoFill="0" autoLine="0" autoPict="0">
                <anchor moveWithCells="1">
                  <from>
                    <xdr:col>19</xdr:col>
                    <xdr:colOff>257175</xdr:colOff>
                    <xdr:row>68</xdr:row>
                    <xdr:rowOff>9525</xdr:rowOff>
                  </from>
                  <to>
                    <xdr:col>19</xdr:col>
                    <xdr:colOff>514350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120" name="Check Box 469">
              <controlPr defaultSize="0" autoFill="0" autoLine="0" autoPict="0">
                <anchor moveWithCells="1">
                  <from>
                    <xdr:col>19</xdr:col>
                    <xdr:colOff>257175</xdr:colOff>
                    <xdr:row>194</xdr:row>
                    <xdr:rowOff>9525</xdr:rowOff>
                  </from>
                  <to>
                    <xdr:col>19</xdr:col>
                    <xdr:colOff>514350</xdr:colOff>
                    <xdr:row>194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121" name="Check Box 470">
              <controlPr defaultSize="0" autoFill="0" autoLine="0" autoPict="0">
                <anchor moveWithCells="1">
                  <from>
                    <xdr:col>19</xdr:col>
                    <xdr:colOff>257175</xdr:colOff>
                    <xdr:row>69</xdr:row>
                    <xdr:rowOff>9525</xdr:rowOff>
                  </from>
                  <to>
                    <xdr:col>19</xdr:col>
                    <xdr:colOff>514350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8" r:id="rId122" name="Check Box 472">
              <controlPr defaultSize="0" autoFill="0" autoLine="0" autoPict="0">
                <anchor moveWithCells="1">
                  <from>
                    <xdr:col>19</xdr:col>
                    <xdr:colOff>257175</xdr:colOff>
                    <xdr:row>195</xdr:row>
                    <xdr:rowOff>9525</xdr:rowOff>
                  </from>
                  <to>
                    <xdr:col>19</xdr:col>
                    <xdr:colOff>514350</xdr:colOff>
                    <xdr:row>195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9" r:id="rId123" name="Check Box 473">
              <controlPr defaultSize="0" autoFill="0" autoLine="0" autoPict="0">
                <anchor moveWithCells="1">
                  <from>
                    <xdr:col>19</xdr:col>
                    <xdr:colOff>257175</xdr:colOff>
                    <xdr:row>70</xdr:row>
                    <xdr:rowOff>9525</xdr:rowOff>
                  </from>
                  <to>
                    <xdr:col>19</xdr:col>
                    <xdr:colOff>514350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1" r:id="rId124" name="Check Box 475">
              <controlPr defaultSize="0" autoFill="0" autoLine="0" autoPict="0">
                <anchor moveWithCells="1">
                  <from>
                    <xdr:col>19</xdr:col>
                    <xdr:colOff>257175</xdr:colOff>
                    <xdr:row>196</xdr:row>
                    <xdr:rowOff>9525</xdr:rowOff>
                  </from>
                  <to>
                    <xdr:col>19</xdr:col>
                    <xdr:colOff>514350</xdr:colOff>
                    <xdr:row>196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125" name="Check Box 476">
              <controlPr defaultSize="0" autoFill="0" autoLine="0" autoPict="0">
                <anchor moveWithCells="1">
                  <from>
                    <xdr:col>19</xdr:col>
                    <xdr:colOff>257175</xdr:colOff>
                    <xdr:row>71</xdr:row>
                    <xdr:rowOff>9525</xdr:rowOff>
                  </from>
                  <to>
                    <xdr:col>19</xdr:col>
                    <xdr:colOff>514350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4" r:id="rId126" name="Check Box 478">
              <controlPr defaultSize="0" autoFill="0" autoLine="0" autoPict="0">
                <anchor moveWithCells="1">
                  <from>
                    <xdr:col>19</xdr:col>
                    <xdr:colOff>257175</xdr:colOff>
                    <xdr:row>197</xdr:row>
                    <xdr:rowOff>9525</xdr:rowOff>
                  </from>
                  <to>
                    <xdr:col>19</xdr:col>
                    <xdr:colOff>514350</xdr:colOff>
                    <xdr:row>197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5" r:id="rId127" name="Check Box 479">
              <controlPr defaultSize="0" autoFill="0" autoLine="0" autoPict="0">
                <anchor moveWithCells="1">
                  <from>
                    <xdr:col>19</xdr:col>
                    <xdr:colOff>257175</xdr:colOff>
                    <xdr:row>72</xdr:row>
                    <xdr:rowOff>9525</xdr:rowOff>
                  </from>
                  <to>
                    <xdr:col>19</xdr:col>
                    <xdr:colOff>514350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7" r:id="rId128" name="Check Box 481">
              <controlPr defaultSize="0" autoFill="0" autoLine="0" autoPict="0">
                <anchor moveWithCells="1">
                  <from>
                    <xdr:col>19</xdr:col>
                    <xdr:colOff>257175</xdr:colOff>
                    <xdr:row>198</xdr:row>
                    <xdr:rowOff>9525</xdr:rowOff>
                  </from>
                  <to>
                    <xdr:col>19</xdr:col>
                    <xdr:colOff>514350</xdr:colOff>
                    <xdr:row>198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129" name="Check Box 482">
              <controlPr defaultSize="0" autoFill="0" autoLine="0" autoPict="0">
                <anchor moveWithCells="1">
                  <from>
                    <xdr:col>19</xdr:col>
                    <xdr:colOff>257175</xdr:colOff>
                    <xdr:row>73</xdr:row>
                    <xdr:rowOff>9525</xdr:rowOff>
                  </from>
                  <to>
                    <xdr:col>19</xdr:col>
                    <xdr:colOff>514350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r:id="rId130" name="Check Box 484">
              <controlPr defaultSize="0" autoFill="0" autoLine="0" autoPict="0">
                <anchor moveWithCells="1">
                  <from>
                    <xdr:col>19</xdr:col>
                    <xdr:colOff>257175</xdr:colOff>
                    <xdr:row>199</xdr:row>
                    <xdr:rowOff>9525</xdr:rowOff>
                  </from>
                  <to>
                    <xdr:col>19</xdr:col>
                    <xdr:colOff>514350</xdr:colOff>
                    <xdr:row>199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1" r:id="rId131" name="Check Box 485">
              <controlPr defaultSize="0" autoFill="0" autoLine="0" autoPict="0">
                <anchor moveWithCells="1">
                  <from>
                    <xdr:col>19</xdr:col>
                    <xdr:colOff>257175</xdr:colOff>
                    <xdr:row>74</xdr:row>
                    <xdr:rowOff>9525</xdr:rowOff>
                  </from>
                  <to>
                    <xdr:col>19</xdr:col>
                    <xdr:colOff>514350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3" r:id="rId132" name="Check Box 487">
              <controlPr defaultSize="0" autoFill="0" autoLine="0" autoPict="0">
                <anchor moveWithCells="1">
                  <from>
                    <xdr:col>19</xdr:col>
                    <xdr:colOff>257175</xdr:colOff>
                    <xdr:row>200</xdr:row>
                    <xdr:rowOff>9525</xdr:rowOff>
                  </from>
                  <to>
                    <xdr:col>19</xdr:col>
                    <xdr:colOff>514350</xdr:colOff>
                    <xdr:row>200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4" r:id="rId133" name="Check Box 488">
              <controlPr defaultSize="0" autoFill="0" autoLine="0" autoPict="0">
                <anchor moveWithCells="1">
                  <from>
                    <xdr:col>19</xdr:col>
                    <xdr:colOff>257175</xdr:colOff>
                    <xdr:row>75</xdr:row>
                    <xdr:rowOff>9525</xdr:rowOff>
                  </from>
                  <to>
                    <xdr:col>19</xdr:col>
                    <xdr:colOff>514350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6" r:id="rId134" name="Check Box 490">
              <controlPr defaultSize="0" autoFill="0" autoLine="0" autoPict="0">
                <anchor moveWithCells="1">
                  <from>
                    <xdr:col>19</xdr:col>
                    <xdr:colOff>257175</xdr:colOff>
                    <xdr:row>201</xdr:row>
                    <xdr:rowOff>9525</xdr:rowOff>
                  </from>
                  <to>
                    <xdr:col>19</xdr:col>
                    <xdr:colOff>514350</xdr:colOff>
                    <xdr:row>201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7" r:id="rId135" name="Check Box 491">
              <controlPr defaultSize="0" autoFill="0" autoLine="0" autoPict="0">
                <anchor moveWithCells="1">
                  <from>
                    <xdr:col>19</xdr:col>
                    <xdr:colOff>257175</xdr:colOff>
                    <xdr:row>76</xdr:row>
                    <xdr:rowOff>9525</xdr:rowOff>
                  </from>
                  <to>
                    <xdr:col>19</xdr:col>
                    <xdr:colOff>514350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9" r:id="rId136" name="Check Box 493">
              <controlPr defaultSize="0" autoFill="0" autoLine="0" autoPict="0">
                <anchor moveWithCells="1">
                  <from>
                    <xdr:col>19</xdr:col>
                    <xdr:colOff>257175</xdr:colOff>
                    <xdr:row>202</xdr:row>
                    <xdr:rowOff>9525</xdr:rowOff>
                  </from>
                  <to>
                    <xdr:col>19</xdr:col>
                    <xdr:colOff>514350</xdr:colOff>
                    <xdr:row>202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0" r:id="rId137" name="Check Box 494">
              <controlPr defaultSize="0" autoFill="0" autoLine="0" autoPict="0">
                <anchor moveWithCells="1">
                  <from>
                    <xdr:col>19</xdr:col>
                    <xdr:colOff>257175</xdr:colOff>
                    <xdr:row>77</xdr:row>
                    <xdr:rowOff>9525</xdr:rowOff>
                  </from>
                  <to>
                    <xdr:col>19</xdr:col>
                    <xdr:colOff>514350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2" r:id="rId138" name="Check Box 496">
              <controlPr defaultSize="0" autoFill="0" autoLine="0" autoPict="0">
                <anchor moveWithCells="1">
                  <from>
                    <xdr:col>19</xdr:col>
                    <xdr:colOff>257175</xdr:colOff>
                    <xdr:row>203</xdr:row>
                    <xdr:rowOff>9525</xdr:rowOff>
                  </from>
                  <to>
                    <xdr:col>19</xdr:col>
                    <xdr:colOff>514350</xdr:colOff>
                    <xdr:row>203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3" r:id="rId139" name="Check Box 497">
              <controlPr defaultSize="0" autoFill="0" autoLine="0" autoPict="0">
                <anchor moveWithCells="1">
                  <from>
                    <xdr:col>19</xdr:col>
                    <xdr:colOff>257175</xdr:colOff>
                    <xdr:row>78</xdr:row>
                    <xdr:rowOff>9525</xdr:rowOff>
                  </from>
                  <to>
                    <xdr:col>19</xdr:col>
                    <xdr:colOff>514350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5" r:id="rId140" name="Check Box 499">
              <controlPr defaultSize="0" autoFill="0" autoLine="0" autoPict="0">
                <anchor moveWithCells="1">
                  <from>
                    <xdr:col>19</xdr:col>
                    <xdr:colOff>257175</xdr:colOff>
                    <xdr:row>204</xdr:row>
                    <xdr:rowOff>9525</xdr:rowOff>
                  </from>
                  <to>
                    <xdr:col>19</xdr:col>
                    <xdr:colOff>514350</xdr:colOff>
                    <xdr:row>204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6" r:id="rId141" name="Check Box 500">
              <controlPr defaultSize="0" autoFill="0" autoLine="0" autoPict="0">
                <anchor moveWithCells="1">
                  <from>
                    <xdr:col>19</xdr:col>
                    <xdr:colOff>257175</xdr:colOff>
                    <xdr:row>79</xdr:row>
                    <xdr:rowOff>9525</xdr:rowOff>
                  </from>
                  <to>
                    <xdr:col>19</xdr:col>
                    <xdr:colOff>514350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8" r:id="rId142" name="Check Box 502">
              <controlPr defaultSize="0" autoFill="0" autoLine="0" autoPict="0">
                <anchor moveWithCells="1">
                  <from>
                    <xdr:col>19</xdr:col>
                    <xdr:colOff>257175</xdr:colOff>
                    <xdr:row>205</xdr:row>
                    <xdr:rowOff>9525</xdr:rowOff>
                  </from>
                  <to>
                    <xdr:col>19</xdr:col>
                    <xdr:colOff>514350</xdr:colOff>
                    <xdr:row>205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r:id="rId143" name="Check Box 503">
              <controlPr defaultSize="0" autoFill="0" autoLine="0" autoPict="0">
                <anchor moveWithCells="1">
                  <from>
                    <xdr:col>19</xdr:col>
                    <xdr:colOff>257175</xdr:colOff>
                    <xdr:row>80</xdr:row>
                    <xdr:rowOff>9525</xdr:rowOff>
                  </from>
                  <to>
                    <xdr:col>19</xdr:col>
                    <xdr:colOff>514350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1" r:id="rId144" name="Check Box 505">
              <controlPr defaultSize="0" autoFill="0" autoLine="0" autoPict="0">
                <anchor moveWithCells="1">
                  <from>
                    <xdr:col>19</xdr:col>
                    <xdr:colOff>257175</xdr:colOff>
                    <xdr:row>206</xdr:row>
                    <xdr:rowOff>9525</xdr:rowOff>
                  </from>
                  <to>
                    <xdr:col>19</xdr:col>
                    <xdr:colOff>514350</xdr:colOff>
                    <xdr:row>206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2" r:id="rId145" name="Check Box 506">
              <controlPr defaultSize="0" autoFill="0" autoLine="0" autoPict="0">
                <anchor moveWithCells="1">
                  <from>
                    <xdr:col>19</xdr:col>
                    <xdr:colOff>257175</xdr:colOff>
                    <xdr:row>81</xdr:row>
                    <xdr:rowOff>9525</xdr:rowOff>
                  </from>
                  <to>
                    <xdr:col>19</xdr:col>
                    <xdr:colOff>514350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4" r:id="rId146" name="Check Box 508">
              <controlPr defaultSize="0" autoFill="0" autoLine="0" autoPict="0">
                <anchor moveWithCells="1">
                  <from>
                    <xdr:col>19</xdr:col>
                    <xdr:colOff>257175</xdr:colOff>
                    <xdr:row>207</xdr:row>
                    <xdr:rowOff>9525</xdr:rowOff>
                  </from>
                  <to>
                    <xdr:col>19</xdr:col>
                    <xdr:colOff>514350</xdr:colOff>
                    <xdr:row>207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5" r:id="rId147" name="Check Box 509">
              <controlPr defaultSize="0" autoFill="0" autoLine="0" autoPict="0">
                <anchor moveWithCells="1">
                  <from>
                    <xdr:col>19</xdr:col>
                    <xdr:colOff>257175</xdr:colOff>
                    <xdr:row>82</xdr:row>
                    <xdr:rowOff>9525</xdr:rowOff>
                  </from>
                  <to>
                    <xdr:col>19</xdr:col>
                    <xdr:colOff>514350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7" r:id="rId148" name="Check Box 511">
              <controlPr defaultSize="0" autoFill="0" autoLine="0" autoPict="0">
                <anchor moveWithCells="1">
                  <from>
                    <xdr:col>19</xdr:col>
                    <xdr:colOff>257175</xdr:colOff>
                    <xdr:row>208</xdr:row>
                    <xdr:rowOff>9525</xdr:rowOff>
                  </from>
                  <to>
                    <xdr:col>19</xdr:col>
                    <xdr:colOff>514350</xdr:colOff>
                    <xdr:row>208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" r:id="rId149" name="Check Box 512">
              <controlPr defaultSize="0" autoFill="0" autoLine="0" autoPict="0">
                <anchor moveWithCells="1">
                  <from>
                    <xdr:col>19</xdr:col>
                    <xdr:colOff>257175</xdr:colOff>
                    <xdr:row>83</xdr:row>
                    <xdr:rowOff>9525</xdr:rowOff>
                  </from>
                  <to>
                    <xdr:col>19</xdr:col>
                    <xdr:colOff>514350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" r:id="rId150" name="Check Box 514">
              <controlPr defaultSize="0" autoFill="0" autoLine="0" autoPict="0">
                <anchor moveWithCells="1">
                  <from>
                    <xdr:col>19</xdr:col>
                    <xdr:colOff>257175</xdr:colOff>
                    <xdr:row>209</xdr:row>
                    <xdr:rowOff>9525</xdr:rowOff>
                  </from>
                  <to>
                    <xdr:col>19</xdr:col>
                    <xdr:colOff>514350</xdr:colOff>
                    <xdr:row>209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" r:id="rId151" name="Check Box 515">
              <controlPr defaultSize="0" autoFill="0" autoLine="0" autoPict="0">
                <anchor moveWithCells="1">
                  <from>
                    <xdr:col>19</xdr:col>
                    <xdr:colOff>257175</xdr:colOff>
                    <xdr:row>84</xdr:row>
                    <xdr:rowOff>9525</xdr:rowOff>
                  </from>
                  <to>
                    <xdr:col>19</xdr:col>
                    <xdr:colOff>514350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152" name="Check Box 517">
              <controlPr defaultSize="0" autoFill="0" autoLine="0" autoPict="0">
                <anchor moveWithCells="1">
                  <from>
                    <xdr:col>19</xdr:col>
                    <xdr:colOff>257175</xdr:colOff>
                    <xdr:row>210</xdr:row>
                    <xdr:rowOff>9525</xdr:rowOff>
                  </from>
                  <to>
                    <xdr:col>19</xdr:col>
                    <xdr:colOff>514350</xdr:colOff>
                    <xdr:row>210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" r:id="rId153" name="Check Box 518">
              <controlPr defaultSize="0" autoFill="0" autoLine="0" autoPict="0">
                <anchor moveWithCells="1">
                  <from>
                    <xdr:col>19</xdr:col>
                    <xdr:colOff>257175</xdr:colOff>
                    <xdr:row>85</xdr:row>
                    <xdr:rowOff>9525</xdr:rowOff>
                  </from>
                  <to>
                    <xdr:col>19</xdr:col>
                    <xdr:colOff>514350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" r:id="rId154" name="Check Box 520">
              <controlPr defaultSize="0" autoFill="0" autoLine="0" autoPict="0">
                <anchor moveWithCells="1">
                  <from>
                    <xdr:col>19</xdr:col>
                    <xdr:colOff>257175</xdr:colOff>
                    <xdr:row>211</xdr:row>
                    <xdr:rowOff>9525</xdr:rowOff>
                  </from>
                  <to>
                    <xdr:col>19</xdr:col>
                    <xdr:colOff>514350</xdr:colOff>
                    <xdr:row>211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" r:id="rId155" name="Check Box 521">
              <controlPr defaultSize="0" autoFill="0" autoLine="0" autoPict="0">
                <anchor moveWithCells="1">
                  <from>
                    <xdr:col>19</xdr:col>
                    <xdr:colOff>257175</xdr:colOff>
                    <xdr:row>86</xdr:row>
                    <xdr:rowOff>9525</xdr:rowOff>
                  </from>
                  <to>
                    <xdr:col>19</xdr:col>
                    <xdr:colOff>514350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r:id="rId156" name="Check Box 523">
              <controlPr defaultSize="0" autoFill="0" autoLine="0" autoPict="0">
                <anchor moveWithCells="1">
                  <from>
                    <xdr:col>19</xdr:col>
                    <xdr:colOff>257175</xdr:colOff>
                    <xdr:row>212</xdr:row>
                    <xdr:rowOff>9525</xdr:rowOff>
                  </from>
                  <to>
                    <xdr:col>19</xdr:col>
                    <xdr:colOff>514350</xdr:colOff>
                    <xdr:row>212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r:id="rId157" name="Check Box 524">
              <controlPr defaultSize="0" autoFill="0" autoLine="0" autoPict="0">
                <anchor moveWithCells="1">
                  <from>
                    <xdr:col>19</xdr:col>
                    <xdr:colOff>257175</xdr:colOff>
                    <xdr:row>87</xdr:row>
                    <xdr:rowOff>9525</xdr:rowOff>
                  </from>
                  <to>
                    <xdr:col>19</xdr:col>
                    <xdr:colOff>514350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" r:id="rId158" name="Check Box 526">
              <controlPr defaultSize="0" autoFill="0" autoLine="0" autoPict="0">
                <anchor moveWithCells="1">
                  <from>
                    <xdr:col>19</xdr:col>
                    <xdr:colOff>257175</xdr:colOff>
                    <xdr:row>213</xdr:row>
                    <xdr:rowOff>9525</xdr:rowOff>
                  </from>
                  <to>
                    <xdr:col>19</xdr:col>
                    <xdr:colOff>514350</xdr:colOff>
                    <xdr:row>213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" r:id="rId159" name="Check Box 527">
              <controlPr defaultSize="0" autoFill="0" autoLine="0" autoPict="0">
                <anchor moveWithCells="1">
                  <from>
                    <xdr:col>19</xdr:col>
                    <xdr:colOff>257175</xdr:colOff>
                    <xdr:row>88</xdr:row>
                    <xdr:rowOff>9525</xdr:rowOff>
                  </from>
                  <to>
                    <xdr:col>19</xdr:col>
                    <xdr:colOff>514350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" r:id="rId160" name="Check Box 529">
              <controlPr defaultSize="0" autoFill="0" autoLine="0" autoPict="0">
                <anchor moveWithCells="1">
                  <from>
                    <xdr:col>19</xdr:col>
                    <xdr:colOff>257175</xdr:colOff>
                    <xdr:row>214</xdr:row>
                    <xdr:rowOff>9525</xdr:rowOff>
                  </from>
                  <to>
                    <xdr:col>19</xdr:col>
                    <xdr:colOff>514350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6" r:id="rId161" name="Check Box 530">
              <controlPr defaultSize="0" autoFill="0" autoLine="0" autoPict="0">
                <anchor moveWithCells="1">
                  <from>
                    <xdr:col>19</xdr:col>
                    <xdr:colOff>257175</xdr:colOff>
                    <xdr:row>89</xdr:row>
                    <xdr:rowOff>9525</xdr:rowOff>
                  </from>
                  <to>
                    <xdr:col>19</xdr:col>
                    <xdr:colOff>514350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8" r:id="rId162" name="Check Box 532">
              <controlPr defaultSize="0" autoFill="0" autoLine="0" autoPict="0">
                <anchor moveWithCells="1">
                  <from>
                    <xdr:col>19</xdr:col>
                    <xdr:colOff>257175</xdr:colOff>
                    <xdr:row>215</xdr:row>
                    <xdr:rowOff>9525</xdr:rowOff>
                  </from>
                  <to>
                    <xdr:col>19</xdr:col>
                    <xdr:colOff>514350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9" r:id="rId163" name="Check Box 533">
              <controlPr defaultSize="0" autoFill="0" autoLine="0" autoPict="0">
                <anchor moveWithCells="1">
                  <from>
                    <xdr:col>19</xdr:col>
                    <xdr:colOff>257175</xdr:colOff>
                    <xdr:row>90</xdr:row>
                    <xdr:rowOff>9525</xdr:rowOff>
                  </from>
                  <to>
                    <xdr:col>19</xdr:col>
                    <xdr:colOff>514350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1" r:id="rId164" name="Check Box 535">
              <controlPr defaultSize="0" autoFill="0" autoLine="0" autoPict="0">
                <anchor moveWithCells="1">
                  <from>
                    <xdr:col>19</xdr:col>
                    <xdr:colOff>257175</xdr:colOff>
                    <xdr:row>216</xdr:row>
                    <xdr:rowOff>9525</xdr:rowOff>
                  </from>
                  <to>
                    <xdr:col>19</xdr:col>
                    <xdr:colOff>514350</xdr:colOff>
                    <xdr:row>216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2" r:id="rId165" name="Check Box 536">
              <controlPr defaultSize="0" autoFill="0" autoLine="0" autoPict="0">
                <anchor moveWithCells="1">
                  <from>
                    <xdr:col>19</xdr:col>
                    <xdr:colOff>257175</xdr:colOff>
                    <xdr:row>91</xdr:row>
                    <xdr:rowOff>9525</xdr:rowOff>
                  </from>
                  <to>
                    <xdr:col>19</xdr:col>
                    <xdr:colOff>514350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4" r:id="rId166" name="Check Box 538">
              <controlPr defaultSize="0" autoFill="0" autoLine="0" autoPict="0">
                <anchor moveWithCells="1">
                  <from>
                    <xdr:col>19</xdr:col>
                    <xdr:colOff>257175</xdr:colOff>
                    <xdr:row>217</xdr:row>
                    <xdr:rowOff>9525</xdr:rowOff>
                  </from>
                  <to>
                    <xdr:col>19</xdr:col>
                    <xdr:colOff>514350</xdr:colOff>
                    <xdr:row>217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5" r:id="rId167" name="Check Box 539">
              <controlPr defaultSize="0" autoFill="0" autoLine="0" autoPict="0">
                <anchor moveWithCells="1">
                  <from>
                    <xdr:col>19</xdr:col>
                    <xdr:colOff>257175</xdr:colOff>
                    <xdr:row>92</xdr:row>
                    <xdr:rowOff>9525</xdr:rowOff>
                  </from>
                  <to>
                    <xdr:col>19</xdr:col>
                    <xdr:colOff>514350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7" r:id="rId168" name="Check Box 541">
              <controlPr defaultSize="0" autoFill="0" autoLine="0" autoPict="0">
                <anchor moveWithCells="1">
                  <from>
                    <xdr:col>19</xdr:col>
                    <xdr:colOff>257175</xdr:colOff>
                    <xdr:row>218</xdr:row>
                    <xdr:rowOff>9525</xdr:rowOff>
                  </from>
                  <to>
                    <xdr:col>19</xdr:col>
                    <xdr:colOff>514350</xdr:colOff>
                    <xdr:row>218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8" r:id="rId169" name="Check Box 542">
              <controlPr defaultSize="0" autoFill="0" autoLine="0" autoPict="0">
                <anchor moveWithCells="1">
                  <from>
                    <xdr:col>19</xdr:col>
                    <xdr:colOff>257175</xdr:colOff>
                    <xdr:row>93</xdr:row>
                    <xdr:rowOff>9525</xdr:rowOff>
                  </from>
                  <to>
                    <xdr:col>19</xdr:col>
                    <xdr:colOff>514350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0" r:id="rId170" name="Check Box 544">
              <controlPr defaultSize="0" autoFill="0" autoLine="0" autoPict="0">
                <anchor moveWithCells="1">
                  <from>
                    <xdr:col>19</xdr:col>
                    <xdr:colOff>257175</xdr:colOff>
                    <xdr:row>219</xdr:row>
                    <xdr:rowOff>9525</xdr:rowOff>
                  </from>
                  <to>
                    <xdr:col>19</xdr:col>
                    <xdr:colOff>514350</xdr:colOff>
                    <xdr:row>219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1" r:id="rId171" name="Check Box 545">
              <controlPr defaultSize="0" autoFill="0" autoLine="0" autoPict="0">
                <anchor moveWithCells="1">
                  <from>
                    <xdr:col>19</xdr:col>
                    <xdr:colOff>257175</xdr:colOff>
                    <xdr:row>94</xdr:row>
                    <xdr:rowOff>9525</xdr:rowOff>
                  </from>
                  <to>
                    <xdr:col>19</xdr:col>
                    <xdr:colOff>514350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3" r:id="rId172" name="Check Box 547">
              <controlPr defaultSize="0" autoFill="0" autoLine="0" autoPict="0">
                <anchor moveWithCells="1">
                  <from>
                    <xdr:col>19</xdr:col>
                    <xdr:colOff>257175</xdr:colOff>
                    <xdr:row>220</xdr:row>
                    <xdr:rowOff>9525</xdr:rowOff>
                  </from>
                  <to>
                    <xdr:col>19</xdr:col>
                    <xdr:colOff>514350</xdr:colOff>
                    <xdr:row>220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4" r:id="rId173" name="Check Box 548">
              <controlPr defaultSize="0" autoFill="0" autoLine="0" autoPict="0">
                <anchor moveWithCells="1">
                  <from>
                    <xdr:col>19</xdr:col>
                    <xdr:colOff>257175</xdr:colOff>
                    <xdr:row>95</xdr:row>
                    <xdr:rowOff>9525</xdr:rowOff>
                  </from>
                  <to>
                    <xdr:col>19</xdr:col>
                    <xdr:colOff>514350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6" r:id="rId174" name="Check Box 550">
              <controlPr defaultSize="0" autoFill="0" autoLine="0" autoPict="0">
                <anchor moveWithCells="1">
                  <from>
                    <xdr:col>19</xdr:col>
                    <xdr:colOff>257175</xdr:colOff>
                    <xdr:row>221</xdr:row>
                    <xdr:rowOff>9525</xdr:rowOff>
                  </from>
                  <to>
                    <xdr:col>19</xdr:col>
                    <xdr:colOff>514350</xdr:colOff>
                    <xdr:row>221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175" name="Check Box 551">
              <controlPr defaultSize="0" autoFill="0" autoLine="0" autoPict="0">
                <anchor moveWithCells="1">
                  <from>
                    <xdr:col>19</xdr:col>
                    <xdr:colOff>257175</xdr:colOff>
                    <xdr:row>96</xdr:row>
                    <xdr:rowOff>9525</xdr:rowOff>
                  </from>
                  <to>
                    <xdr:col>19</xdr:col>
                    <xdr:colOff>514350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9" r:id="rId176" name="Check Box 553">
              <controlPr defaultSize="0" autoFill="0" autoLine="0" autoPict="0">
                <anchor moveWithCells="1">
                  <from>
                    <xdr:col>19</xdr:col>
                    <xdr:colOff>257175</xdr:colOff>
                    <xdr:row>221</xdr:row>
                    <xdr:rowOff>238125</xdr:rowOff>
                  </from>
                  <to>
                    <xdr:col>19</xdr:col>
                    <xdr:colOff>514350</xdr:colOff>
                    <xdr:row>222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0" r:id="rId177" name="Check Box 554">
              <controlPr defaultSize="0" autoFill="0" autoLine="0" autoPict="0">
                <anchor moveWithCells="1">
                  <from>
                    <xdr:col>19</xdr:col>
                    <xdr:colOff>257175</xdr:colOff>
                    <xdr:row>97</xdr:row>
                    <xdr:rowOff>9525</xdr:rowOff>
                  </from>
                  <to>
                    <xdr:col>19</xdr:col>
                    <xdr:colOff>514350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r:id="rId178" name="Check Box 556">
              <controlPr defaultSize="0" autoFill="0" autoLine="0" autoPict="0">
                <anchor moveWithCells="1">
                  <from>
                    <xdr:col>19</xdr:col>
                    <xdr:colOff>257175</xdr:colOff>
                    <xdr:row>222</xdr:row>
                    <xdr:rowOff>238125</xdr:rowOff>
                  </from>
                  <to>
                    <xdr:col>19</xdr:col>
                    <xdr:colOff>514350</xdr:colOff>
                    <xdr:row>223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r:id="rId179" name="Check Box 557">
              <controlPr defaultSize="0" autoFill="0" autoLine="0" autoPict="0">
                <anchor moveWithCells="1">
                  <from>
                    <xdr:col>19</xdr:col>
                    <xdr:colOff>257175</xdr:colOff>
                    <xdr:row>98</xdr:row>
                    <xdr:rowOff>9525</xdr:rowOff>
                  </from>
                  <to>
                    <xdr:col>19</xdr:col>
                    <xdr:colOff>514350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180" name="Check Box 559">
              <controlPr defaultSize="0" autoFill="0" autoLine="0" autoPict="0">
                <anchor moveWithCells="1">
                  <from>
                    <xdr:col>19</xdr:col>
                    <xdr:colOff>257175</xdr:colOff>
                    <xdr:row>223</xdr:row>
                    <xdr:rowOff>238125</xdr:rowOff>
                  </from>
                  <to>
                    <xdr:col>19</xdr:col>
                    <xdr:colOff>514350</xdr:colOff>
                    <xdr:row>224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181" name="Check Box 560">
              <controlPr defaultSize="0" autoFill="0" autoLine="0" autoPict="0">
                <anchor moveWithCells="1">
                  <from>
                    <xdr:col>19</xdr:col>
                    <xdr:colOff>257175</xdr:colOff>
                    <xdr:row>99</xdr:row>
                    <xdr:rowOff>9525</xdr:rowOff>
                  </from>
                  <to>
                    <xdr:col>19</xdr:col>
                    <xdr:colOff>514350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182" name="Check Box 562">
              <controlPr defaultSize="0" autoFill="0" autoLine="0" autoPict="0">
                <anchor moveWithCells="1">
                  <from>
                    <xdr:col>19</xdr:col>
                    <xdr:colOff>257175</xdr:colOff>
                    <xdr:row>224</xdr:row>
                    <xdr:rowOff>238125</xdr:rowOff>
                  </from>
                  <to>
                    <xdr:col>19</xdr:col>
                    <xdr:colOff>514350</xdr:colOff>
                    <xdr:row>225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9" r:id="rId183" name="Check Box 563">
              <controlPr defaultSize="0" autoFill="0" autoLine="0" autoPict="0">
                <anchor moveWithCells="1">
                  <from>
                    <xdr:col>19</xdr:col>
                    <xdr:colOff>257175</xdr:colOff>
                    <xdr:row>100</xdr:row>
                    <xdr:rowOff>9525</xdr:rowOff>
                  </from>
                  <to>
                    <xdr:col>19</xdr:col>
                    <xdr:colOff>514350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184" name="Check Box 565">
              <controlPr defaultSize="0" autoFill="0" autoLine="0" autoPict="0">
                <anchor moveWithCells="1">
                  <from>
                    <xdr:col>19</xdr:col>
                    <xdr:colOff>257175</xdr:colOff>
                    <xdr:row>225</xdr:row>
                    <xdr:rowOff>238125</xdr:rowOff>
                  </from>
                  <to>
                    <xdr:col>19</xdr:col>
                    <xdr:colOff>514350</xdr:colOff>
                    <xdr:row>226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185" name="Check Box 566">
              <controlPr defaultSize="0" autoFill="0" autoLine="0" autoPict="0">
                <anchor moveWithCells="1">
                  <from>
                    <xdr:col>19</xdr:col>
                    <xdr:colOff>257175</xdr:colOff>
                    <xdr:row>101</xdr:row>
                    <xdr:rowOff>9525</xdr:rowOff>
                  </from>
                  <to>
                    <xdr:col>19</xdr:col>
                    <xdr:colOff>514350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186" name="Check Box 568">
              <controlPr defaultSize="0" autoFill="0" autoLine="0" autoPict="0">
                <anchor moveWithCells="1">
                  <from>
                    <xdr:col>19</xdr:col>
                    <xdr:colOff>257175</xdr:colOff>
                    <xdr:row>226</xdr:row>
                    <xdr:rowOff>238125</xdr:rowOff>
                  </from>
                  <to>
                    <xdr:col>19</xdr:col>
                    <xdr:colOff>514350</xdr:colOff>
                    <xdr:row>227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187" name="Check Box 569">
              <controlPr defaultSize="0" autoFill="0" autoLine="0" autoPict="0">
                <anchor moveWithCells="1">
                  <from>
                    <xdr:col>19</xdr:col>
                    <xdr:colOff>257175</xdr:colOff>
                    <xdr:row>102</xdr:row>
                    <xdr:rowOff>9525</xdr:rowOff>
                  </from>
                  <to>
                    <xdr:col>19</xdr:col>
                    <xdr:colOff>514350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188" name="Check Box 571">
              <controlPr defaultSize="0" autoFill="0" autoLine="0" autoPict="0">
                <anchor moveWithCells="1">
                  <from>
                    <xdr:col>19</xdr:col>
                    <xdr:colOff>257175</xdr:colOff>
                    <xdr:row>227</xdr:row>
                    <xdr:rowOff>238125</xdr:rowOff>
                  </from>
                  <to>
                    <xdr:col>19</xdr:col>
                    <xdr:colOff>514350</xdr:colOff>
                    <xdr:row>228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189" name="Check Box 572">
              <controlPr defaultSize="0" autoFill="0" autoLine="0" autoPict="0">
                <anchor moveWithCells="1">
                  <from>
                    <xdr:col>19</xdr:col>
                    <xdr:colOff>257175</xdr:colOff>
                    <xdr:row>103</xdr:row>
                    <xdr:rowOff>9525</xdr:rowOff>
                  </from>
                  <to>
                    <xdr:col>19</xdr:col>
                    <xdr:colOff>514350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190" name="Check Box 574">
              <controlPr defaultSize="0" autoFill="0" autoLine="0" autoPict="0">
                <anchor moveWithCells="1">
                  <from>
                    <xdr:col>19</xdr:col>
                    <xdr:colOff>257175</xdr:colOff>
                    <xdr:row>228</xdr:row>
                    <xdr:rowOff>238125</xdr:rowOff>
                  </from>
                  <to>
                    <xdr:col>19</xdr:col>
                    <xdr:colOff>514350</xdr:colOff>
                    <xdr:row>229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r:id="rId191" name="Check Box 575">
              <controlPr defaultSize="0" autoFill="0" autoLine="0" autoPict="0">
                <anchor moveWithCells="1">
                  <from>
                    <xdr:col>19</xdr:col>
                    <xdr:colOff>257175</xdr:colOff>
                    <xdr:row>104</xdr:row>
                    <xdr:rowOff>9525</xdr:rowOff>
                  </from>
                  <to>
                    <xdr:col>19</xdr:col>
                    <xdr:colOff>514350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192" name="Check Box 577">
              <controlPr defaultSize="0" autoFill="0" autoLine="0" autoPict="0">
                <anchor moveWithCells="1">
                  <from>
                    <xdr:col>19</xdr:col>
                    <xdr:colOff>257175</xdr:colOff>
                    <xdr:row>229</xdr:row>
                    <xdr:rowOff>238125</xdr:rowOff>
                  </from>
                  <to>
                    <xdr:col>19</xdr:col>
                    <xdr:colOff>514350</xdr:colOff>
                    <xdr:row>230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193" name="Check Box 578">
              <controlPr defaultSize="0" autoFill="0" autoLine="0" autoPict="0">
                <anchor moveWithCells="1">
                  <from>
                    <xdr:col>19</xdr:col>
                    <xdr:colOff>257175</xdr:colOff>
                    <xdr:row>105</xdr:row>
                    <xdr:rowOff>9525</xdr:rowOff>
                  </from>
                  <to>
                    <xdr:col>19</xdr:col>
                    <xdr:colOff>514350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194" name="Check Box 580">
              <controlPr defaultSize="0" autoFill="0" autoLine="0" autoPict="0">
                <anchor moveWithCells="1">
                  <from>
                    <xdr:col>19</xdr:col>
                    <xdr:colOff>257175</xdr:colOff>
                    <xdr:row>230</xdr:row>
                    <xdr:rowOff>238125</xdr:rowOff>
                  </from>
                  <to>
                    <xdr:col>19</xdr:col>
                    <xdr:colOff>514350</xdr:colOff>
                    <xdr:row>231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195" name="Check Box 581">
              <controlPr defaultSize="0" autoFill="0" autoLine="0" autoPict="0">
                <anchor moveWithCells="1">
                  <from>
                    <xdr:col>19</xdr:col>
                    <xdr:colOff>257175</xdr:colOff>
                    <xdr:row>106</xdr:row>
                    <xdr:rowOff>9525</xdr:rowOff>
                  </from>
                  <to>
                    <xdr:col>19</xdr:col>
                    <xdr:colOff>514350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196" name="Check Box 582">
              <controlPr defaultSize="0" autoFill="0" autoLine="0" autoPict="0">
                <anchor moveWithCells="1">
                  <from>
                    <xdr:col>19</xdr:col>
                    <xdr:colOff>257175</xdr:colOff>
                    <xdr:row>245</xdr:row>
                    <xdr:rowOff>47625</xdr:rowOff>
                  </from>
                  <to>
                    <xdr:col>19</xdr:col>
                    <xdr:colOff>514350</xdr:colOff>
                    <xdr:row>246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197" name="Check Box 583">
              <controlPr defaultSize="0" autoFill="0" autoLine="0" autoPict="0">
                <anchor moveWithCells="1">
                  <from>
                    <xdr:col>19</xdr:col>
                    <xdr:colOff>238125</xdr:colOff>
                    <xdr:row>231</xdr:row>
                    <xdr:rowOff>238125</xdr:rowOff>
                  </from>
                  <to>
                    <xdr:col>19</xdr:col>
                    <xdr:colOff>495300</xdr:colOff>
                    <xdr:row>232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198" name="Check Box 584">
              <controlPr defaultSize="0" autoFill="0" autoLine="0" autoPict="0">
                <anchor moveWithCells="1">
                  <from>
                    <xdr:col>19</xdr:col>
                    <xdr:colOff>266700</xdr:colOff>
                    <xdr:row>107</xdr:row>
                    <xdr:rowOff>19050</xdr:rowOff>
                  </from>
                  <to>
                    <xdr:col>19</xdr:col>
                    <xdr:colOff>533400</xdr:colOff>
                    <xdr:row>108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r:id="rId199" name="Check Box 585">
              <controlPr defaultSize="0" autoFill="0" autoLine="0" autoPict="0">
                <anchor moveWithCells="1">
                  <from>
                    <xdr:col>19</xdr:col>
                    <xdr:colOff>257175</xdr:colOff>
                    <xdr:row>246</xdr:row>
                    <xdr:rowOff>47625</xdr:rowOff>
                  </from>
                  <to>
                    <xdr:col>19</xdr:col>
                    <xdr:colOff>514350</xdr:colOff>
                    <xdr:row>247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200" name="Check Box 586">
              <controlPr defaultSize="0" autoFill="0" autoLine="0" autoPict="0">
                <anchor moveWithCells="1">
                  <from>
                    <xdr:col>19</xdr:col>
                    <xdr:colOff>238125</xdr:colOff>
                    <xdr:row>232</xdr:row>
                    <xdr:rowOff>238125</xdr:rowOff>
                  </from>
                  <to>
                    <xdr:col>19</xdr:col>
                    <xdr:colOff>495300</xdr:colOff>
                    <xdr:row>233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201" name="Check Box 587">
              <controlPr defaultSize="0" autoFill="0" autoLine="0" autoPict="0">
                <anchor moveWithCells="1">
                  <from>
                    <xdr:col>19</xdr:col>
                    <xdr:colOff>266700</xdr:colOff>
                    <xdr:row>108</xdr:row>
                    <xdr:rowOff>19050</xdr:rowOff>
                  </from>
                  <to>
                    <xdr:col>19</xdr:col>
                    <xdr:colOff>533400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202" name="Check Box 588">
              <controlPr defaultSize="0" autoFill="0" autoLine="0" autoPict="0">
                <anchor moveWithCells="1">
                  <from>
                    <xdr:col>19</xdr:col>
                    <xdr:colOff>257175</xdr:colOff>
                    <xdr:row>247</xdr:row>
                    <xdr:rowOff>47625</xdr:rowOff>
                  </from>
                  <to>
                    <xdr:col>19</xdr:col>
                    <xdr:colOff>514350</xdr:colOff>
                    <xdr:row>248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203" name="Check Box 589">
              <controlPr defaultSize="0" autoFill="0" autoLine="0" autoPict="0">
                <anchor moveWithCells="1">
                  <from>
                    <xdr:col>19</xdr:col>
                    <xdr:colOff>238125</xdr:colOff>
                    <xdr:row>233</xdr:row>
                    <xdr:rowOff>238125</xdr:rowOff>
                  </from>
                  <to>
                    <xdr:col>19</xdr:col>
                    <xdr:colOff>495300</xdr:colOff>
                    <xdr:row>234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204" name="Check Box 590">
              <controlPr defaultSize="0" autoFill="0" autoLine="0" autoPict="0">
                <anchor moveWithCells="1">
                  <from>
                    <xdr:col>19</xdr:col>
                    <xdr:colOff>266700</xdr:colOff>
                    <xdr:row>109</xdr:row>
                    <xdr:rowOff>19050</xdr:rowOff>
                  </from>
                  <to>
                    <xdr:col>19</xdr:col>
                    <xdr:colOff>533400</xdr:colOff>
                    <xdr:row>110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205" name="Check Box 591">
              <controlPr defaultSize="0" autoFill="0" autoLine="0" autoPict="0">
                <anchor moveWithCells="1">
                  <from>
                    <xdr:col>19</xdr:col>
                    <xdr:colOff>257175</xdr:colOff>
                    <xdr:row>248</xdr:row>
                    <xdr:rowOff>47625</xdr:rowOff>
                  </from>
                  <to>
                    <xdr:col>19</xdr:col>
                    <xdr:colOff>514350</xdr:colOff>
                    <xdr:row>249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206" name="Check Box 592">
              <controlPr defaultSize="0" autoFill="0" autoLine="0" autoPict="0">
                <anchor moveWithCells="1">
                  <from>
                    <xdr:col>19</xdr:col>
                    <xdr:colOff>238125</xdr:colOff>
                    <xdr:row>234</xdr:row>
                    <xdr:rowOff>238125</xdr:rowOff>
                  </from>
                  <to>
                    <xdr:col>19</xdr:col>
                    <xdr:colOff>495300</xdr:colOff>
                    <xdr:row>235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207" name="Check Box 593">
              <controlPr defaultSize="0" autoFill="0" autoLine="0" autoPict="0">
                <anchor moveWithCells="1">
                  <from>
                    <xdr:col>19</xdr:col>
                    <xdr:colOff>266700</xdr:colOff>
                    <xdr:row>110</xdr:row>
                    <xdr:rowOff>19050</xdr:rowOff>
                  </from>
                  <to>
                    <xdr:col>19</xdr:col>
                    <xdr:colOff>533400</xdr:colOff>
                    <xdr:row>111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r:id="rId208" name="Check Box 595">
              <controlPr defaultSize="0" autoFill="0" autoLine="0" autoPict="0">
                <anchor moveWithCells="1">
                  <from>
                    <xdr:col>19</xdr:col>
                    <xdr:colOff>238125</xdr:colOff>
                    <xdr:row>235</xdr:row>
                    <xdr:rowOff>238125</xdr:rowOff>
                  </from>
                  <to>
                    <xdr:col>19</xdr:col>
                    <xdr:colOff>495300</xdr:colOff>
                    <xdr:row>236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r:id="rId209" name="Check Box 596">
              <controlPr defaultSize="0" autoFill="0" autoLine="0" autoPict="0">
                <anchor moveWithCells="1">
                  <from>
                    <xdr:col>19</xdr:col>
                    <xdr:colOff>266700</xdr:colOff>
                    <xdr:row>111</xdr:row>
                    <xdr:rowOff>19050</xdr:rowOff>
                  </from>
                  <to>
                    <xdr:col>19</xdr:col>
                    <xdr:colOff>533400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4" r:id="rId210" name="Check Box 598">
              <controlPr defaultSize="0" autoFill="0" autoLine="0" autoPict="0">
                <anchor moveWithCells="1">
                  <from>
                    <xdr:col>19</xdr:col>
                    <xdr:colOff>238125</xdr:colOff>
                    <xdr:row>236</xdr:row>
                    <xdr:rowOff>238125</xdr:rowOff>
                  </from>
                  <to>
                    <xdr:col>19</xdr:col>
                    <xdr:colOff>495300</xdr:colOff>
                    <xdr:row>237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5" r:id="rId211" name="Check Box 599">
              <controlPr defaultSize="0" autoFill="0" autoLine="0" autoPict="0">
                <anchor moveWithCells="1">
                  <from>
                    <xdr:col>19</xdr:col>
                    <xdr:colOff>266700</xdr:colOff>
                    <xdr:row>112</xdr:row>
                    <xdr:rowOff>19050</xdr:rowOff>
                  </from>
                  <to>
                    <xdr:col>19</xdr:col>
                    <xdr:colOff>533400</xdr:colOff>
                    <xdr:row>113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r:id="rId212" name="Check Box 601">
              <controlPr defaultSize="0" autoFill="0" autoLine="0" autoPict="0">
                <anchor moveWithCells="1">
                  <from>
                    <xdr:col>19</xdr:col>
                    <xdr:colOff>238125</xdr:colOff>
                    <xdr:row>237</xdr:row>
                    <xdr:rowOff>238125</xdr:rowOff>
                  </from>
                  <to>
                    <xdr:col>19</xdr:col>
                    <xdr:colOff>495300</xdr:colOff>
                    <xdr:row>238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213" name="Check Box 602">
              <controlPr defaultSize="0" autoFill="0" autoLine="0" autoPict="0">
                <anchor moveWithCells="1">
                  <from>
                    <xdr:col>19</xdr:col>
                    <xdr:colOff>266700</xdr:colOff>
                    <xdr:row>113</xdr:row>
                    <xdr:rowOff>19050</xdr:rowOff>
                  </from>
                  <to>
                    <xdr:col>19</xdr:col>
                    <xdr:colOff>533400</xdr:colOff>
                    <xdr:row>114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214" name="Check Box 604">
              <controlPr defaultSize="0" autoFill="0" autoLine="0" autoPict="0">
                <anchor moveWithCells="1">
                  <from>
                    <xdr:col>19</xdr:col>
                    <xdr:colOff>238125</xdr:colOff>
                    <xdr:row>238</xdr:row>
                    <xdr:rowOff>238125</xdr:rowOff>
                  </from>
                  <to>
                    <xdr:col>19</xdr:col>
                    <xdr:colOff>495300</xdr:colOff>
                    <xdr:row>239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1" r:id="rId215" name="Check Box 605">
              <controlPr defaultSize="0" autoFill="0" autoLine="0" autoPict="0">
                <anchor moveWithCells="1">
                  <from>
                    <xdr:col>19</xdr:col>
                    <xdr:colOff>266700</xdr:colOff>
                    <xdr:row>114</xdr:row>
                    <xdr:rowOff>19050</xdr:rowOff>
                  </from>
                  <to>
                    <xdr:col>19</xdr:col>
                    <xdr:colOff>533400</xdr:colOff>
                    <xdr:row>115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3" r:id="rId216" name="Check Box 607">
              <controlPr defaultSize="0" autoFill="0" autoLine="0" autoPict="0">
                <anchor moveWithCells="1">
                  <from>
                    <xdr:col>19</xdr:col>
                    <xdr:colOff>238125</xdr:colOff>
                    <xdr:row>239</xdr:row>
                    <xdr:rowOff>238125</xdr:rowOff>
                  </from>
                  <to>
                    <xdr:col>19</xdr:col>
                    <xdr:colOff>495300</xdr:colOff>
                    <xdr:row>240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r:id="rId217" name="Check Box 608">
              <controlPr defaultSize="0" autoFill="0" autoLine="0" autoPict="0">
                <anchor moveWithCells="1">
                  <from>
                    <xdr:col>19</xdr:col>
                    <xdr:colOff>266700</xdr:colOff>
                    <xdr:row>115</xdr:row>
                    <xdr:rowOff>19050</xdr:rowOff>
                  </from>
                  <to>
                    <xdr:col>19</xdr:col>
                    <xdr:colOff>533400</xdr:colOff>
                    <xdr:row>116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6" r:id="rId218" name="Check Box 610">
              <controlPr defaultSize="0" autoFill="0" autoLine="0" autoPict="0">
                <anchor moveWithCells="1">
                  <from>
                    <xdr:col>19</xdr:col>
                    <xdr:colOff>238125</xdr:colOff>
                    <xdr:row>240</xdr:row>
                    <xdr:rowOff>238125</xdr:rowOff>
                  </from>
                  <to>
                    <xdr:col>19</xdr:col>
                    <xdr:colOff>495300</xdr:colOff>
                    <xdr:row>241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7" r:id="rId219" name="Check Box 611">
              <controlPr defaultSize="0" autoFill="0" autoLine="0" autoPict="0">
                <anchor moveWithCells="1">
                  <from>
                    <xdr:col>19</xdr:col>
                    <xdr:colOff>266700</xdr:colOff>
                    <xdr:row>116</xdr:row>
                    <xdr:rowOff>19050</xdr:rowOff>
                  </from>
                  <to>
                    <xdr:col>19</xdr:col>
                    <xdr:colOff>533400</xdr:colOff>
                    <xdr:row>117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9" r:id="rId220" name="Check Box 613">
              <controlPr defaultSize="0" autoFill="0" autoLine="0" autoPict="0">
                <anchor moveWithCells="1">
                  <from>
                    <xdr:col>19</xdr:col>
                    <xdr:colOff>238125</xdr:colOff>
                    <xdr:row>241</xdr:row>
                    <xdr:rowOff>238125</xdr:rowOff>
                  </from>
                  <to>
                    <xdr:col>19</xdr:col>
                    <xdr:colOff>495300</xdr:colOff>
                    <xdr:row>242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" r:id="rId221" name="Check Box 614">
              <controlPr defaultSize="0" autoFill="0" autoLine="0" autoPict="0">
                <anchor moveWithCells="1">
                  <from>
                    <xdr:col>19</xdr:col>
                    <xdr:colOff>266700</xdr:colOff>
                    <xdr:row>117</xdr:row>
                    <xdr:rowOff>19050</xdr:rowOff>
                  </from>
                  <to>
                    <xdr:col>19</xdr:col>
                    <xdr:colOff>533400</xdr:colOff>
                    <xdr:row>118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" r:id="rId222" name="Check Box 616">
              <controlPr defaultSize="0" autoFill="0" autoLine="0" autoPict="0">
                <anchor moveWithCells="1">
                  <from>
                    <xdr:col>19</xdr:col>
                    <xdr:colOff>238125</xdr:colOff>
                    <xdr:row>242</xdr:row>
                    <xdr:rowOff>238125</xdr:rowOff>
                  </from>
                  <to>
                    <xdr:col>19</xdr:col>
                    <xdr:colOff>495300</xdr:colOff>
                    <xdr:row>243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" r:id="rId223" name="Check Box 617">
              <controlPr defaultSize="0" autoFill="0" autoLine="0" autoPict="0">
                <anchor moveWithCells="1">
                  <from>
                    <xdr:col>19</xdr:col>
                    <xdr:colOff>266700</xdr:colOff>
                    <xdr:row>118</xdr:row>
                    <xdr:rowOff>19050</xdr:rowOff>
                  </from>
                  <to>
                    <xdr:col>19</xdr:col>
                    <xdr:colOff>533400</xdr:colOff>
                    <xdr:row>119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r:id="rId224" name="Check Box 619">
              <controlPr defaultSize="0" autoFill="0" autoLine="0" autoPict="0">
                <anchor moveWithCells="1">
                  <from>
                    <xdr:col>19</xdr:col>
                    <xdr:colOff>257175</xdr:colOff>
                    <xdr:row>244</xdr:row>
                    <xdr:rowOff>19050</xdr:rowOff>
                  </from>
                  <to>
                    <xdr:col>19</xdr:col>
                    <xdr:colOff>514350</xdr:colOff>
                    <xdr:row>245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225" name="Check Box 620">
              <controlPr defaultSize="0" autoFill="0" autoLine="0" autoPict="0">
                <anchor moveWithCells="1">
                  <from>
                    <xdr:col>19</xdr:col>
                    <xdr:colOff>266700</xdr:colOff>
                    <xdr:row>119</xdr:row>
                    <xdr:rowOff>19050</xdr:rowOff>
                  </from>
                  <to>
                    <xdr:col>19</xdr:col>
                    <xdr:colOff>533400</xdr:colOff>
                    <xdr:row>120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226" name="Check Box 621">
              <controlPr defaultSize="0" autoFill="0" autoLine="0" autoPict="0">
                <anchor moveWithCells="1">
                  <from>
                    <xdr:col>19</xdr:col>
                    <xdr:colOff>266700</xdr:colOff>
                    <xdr:row>125</xdr:row>
                    <xdr:rowOff>19050</xdr:rowOff>
                  </from>
                  <to>
                    <xdr:col>19</xdr:col>
                    <xdr:colOff>533400</xdr:colOff>
                    <xdr:row>126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r:id="rId227" name="Check Box 622">
              <controlPr defaultSize="0" autoFill="0" autoLine="0" autoPict="0">
                <anchor moveWithCells="1">
                  <from>
                    <xdr:col>19</xdr:col>
                    <xdr:colOff>266700</xdr:colOff>
                    <xdr:row>123</xdr:row>
                    <xdr:rowOff>238125</xdr:rowOff>
                  </from>
                  <to>
                    <xdr:col>19</xdr:col>
                    <xdr:colOff>533400</xdr:colOff>
                    <xdr:row>124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" r:id="rId228" name="Check Box 623">
              <controlPr defaultSize="0" autoFill="0" autoLine="0" autoPict="0">
                <anchor moveWithCells="1">
                  <from>
                    <xdr:col>19</xdr:col>
                    <xdr:colOff>266700</xdr:colOff>
                    <xdr:row>120</xdr:row>
                    <xdr:rowOff>9525</xdr:rowOff>
                  </from>
                  <to>
                    <xdr:col>19</xdr:col>
                    <xdr:colOff>533400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" r:id="rId229" name="Check Box 624">
              <controlPr defaultSize="0" autoFill="0" autoLine="0" autoPict="0">
                <anchor moveWithCells="1">
                  <from>
                    <xdr:col>19</xdr:col>
                    <xdr:colOff>266700</xdr:colOff>
                    <xdr:row>121</xdr:row>
                    <xdr:rowOff>9525</xdr:rowOff>
                  </from>
                  <to>
                    <xdr:col>19</xdr:col>
                    <xdr:colOff>533400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r:id="rId230" name="Check Box 625">
              <controlPr defaultSize="0" autoFill="0" autoLine="0" autoPict="0">
                <anchor moveWithCells="1">
                  <from>
                    <xdr:col>19</xdr:col>
                    <xdr:colOff>266700</xdr:colOff>
                    <xdr:row>122</xdr:row>
                    <xdr:rowOff>238125</xdr:rowOff>
                  </from>
                  <to>
                    <xdr:col>19</xdr:col>
                    <xdr:colOff>533400</xdr:colOff>
                    <xdr:row>123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r:id="rId231" name="Check Box 627">
              <controlPr defaultSize="0" autoFill="0" autoLine="0" autoPict="0">
                <anchor moveWithCells="1">
                  <from>
                    <xdr:col>19</xdr:col>
                    <xdr:colOff>257175</xdr:colOff>
                    <xdr:row>121</xdr:row>
                    <xdr:rowOff>247650</xdr:rowOff>
                  </from>
                  <to>
                    <xdr:col>19</xdr:col>
                    <xdr:colOff>514350</xdr:colOff>
                    <xdr:row>122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r:id="rId232" name="Check Box 649">
              <controlPr defaultSize="0" autoFill="0" autoLine="0" autoPict="0">
                <anchor moveWithCells="1">
                  <from>
                    <xdr:col>19</xdr:col>
                    <xdr:colOff>276225</xdr:colOff>
                    <xdr:row>255</xdr:row>
                    <xdr:rowOff>9525</xdr:rowOff>
                  </from>
                  <to>
                    <xdr:col>19</xdr:col>
                    <xdr:colOff>533400</xdr:colOff>
                    <xdr:row>256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6" r:id="rId233" name="Check Box 650">
              <controlPr defaultSize="0" autoFill="0" autoLine="0" autoPict="0">
                <anchor moveWithCells="1">
                  <from>
                    <xdr:col>19</xdr:col>
                    <xdr:colOff>276225</xdr:colOff>
                    <xdr:row>256</xdr:row>
                    <xdr:rowOff>9525</xdr:rowOff>
                  </from>
                  <to>
                    <xdr:col>19</xdr:col>
                    <xdr:colOff>533400</xdr:colOff>
                    <xdr:row>257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7" r:id="rId234" name="Check Box 651">
              <controlPr defaultSize="0" autoFill="0" autoLine="0" autoPict="0">
                <anchor moveWithCells="1">
                  <from>
                    <xdr:col>19</xdr:col>
                    <xdr:colOff>276225</xdr:colOff>
                    <xdr:row>257</xdr:row>
                    <xdr:rowOff>9525</xdr:rowOff>
                  </from>
                  <to>
                    <xdr:col>19</xdr:col>
                    <xdr:colOff>533400</xdr:colOff>
                    <xdr:row>258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8" r:id="rId235" name="Check Box 652">
              <controlPr defaultSize="0" autoFill="0" autoLine="0" autoPict="0">
                <anchor moveWithCells="1">
                  <from>
                    <xdr:col>19</xdr:col>
                    <xdr:colOff>276225</xdr:colOff>
                    <xdr:row>258</xdr:row>
                    <xdr:rowOff>9525</xdr:rowOff>
                  </from>
                  <to>
                    <xdr:col>19</xdr:col>
                    <xdr:colOff>533400</xdr:colOff>
                    <xdr:row>259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r:id="rId236" name="Check Box 653">
              <controlPr defaultSize="0" autoFill="0" autoLine="0" autoPict="0">
                <anchor moveWithCells="1">
                  <from>
                    <xdr:col>19</xdr:col>
                    <xdr:colOff>257175</xdr:colOff>
                    <xdr:row>248</xdr:row>
                    <xdr:rowOff>238125</xdr:rowOff>
                  </from>
                  <to>
                    <xdr:col>19</xdr:col>
                    <xdr:colOff>514350</xdr:colOff>
                    <xdr:row>249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r:id="rId237" name="Check Box 654">
              <controlPr defaultSize="0" autoFill="0" autoLine="0" autoPict="0">
                <anchor moveWithCells="1">
                  <from>
                    <xdr:col>19</xdr:col>
                    <xdr:colOff>257175</xdr:colOff>
                    <xdr:row>249</xdr:row>
                    <xdr:rowOff>238125</xdr:rowOff>
                  </from>
                  <to>
                    <xdr:col>19</xdr:col>
                    <xdr:colOff>514350</xdr:colOff>
                    <xdr:row>250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r:id="rId238" name="Check Box 655">
              <controlPr defaultSize="0" autoFill="0" autoLine="0" autoPict="0">
                <anchor moveWithCells="1">
                  <from>
                    <xdr:col>19</xdr:col>
                    <xdr:colOff>257175</xdr:colOff>
                    <xdr:row>250</xdr:row>
                    <xdr:rowOff>238125</xdr:rowOff>
                  </from>
                  <to>
                    <xdr:col>19</xdr:col>
                    <xdr:colOff>514350</xdr:colOff>
                    <xdr:row>251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2" r:id="rId239" name="Check Box 656">
              <controlPr defaultSize="0" autoFill="0" autoLine="0" autoPict="0">
                <anchor moveWithCells="1">
                  <from>
                    <xdr:col>19</xdr:col>
                    <xdr:colOff>257175</xdr:colOff>
                    <xdr:row>251</xdr:row>
                    <xdr:rowOff>238125</xdr:rowOff>
                  </from>
                  <to>
                    <xdr:col>19</xdr:col>
                    <xdr:colOff>514350</xdr:colOff>
                    <xdr:row>252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r:id="rId240" name="Check Box 657">
              <controlPr defaultSize="0" autoFill="0" autoLine="0" autoPict="0">
                <anchor moveWithCells="1">
                  <from>
                    <xdr:col>19</xdr:col>
                    <xdr:colOff>257175</xdr:colOff>
                    <xdr:row>252</xdr:row>
                    <xdr:rowOff>238125</xdr:rowOff>
                  </from>
                  <to>
                    <xdr:col>19</xdr:col>
                    <xdr:colOff>514350</xdr:colOff>
                    <xdr:row>253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4" r:id="rId241" name="Check Box 658">
              <controlPr defaultSize="0" autoFill="0" autoLine="0" autoPict="0">
                <anchor moveWithCells="1">
                  <from>
                    <xdr:col>19</xdr:col>
                    <xdr:colOff>276225</xdr:colOff>
                    <xdr:row>254</xdr:row>
                    <xdr:rowOff>19050</xdr:rowOff>
                  </from>
                  <to>
                    <xdr:col>19</xdr:col>
                    <xdr:colOff>533400</xdr:colOff>
                    <xdr:row>255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r:id="rId242" name="Check Box 659">
              <controlPr defaultSize="0" autoFill="0" autoLine="0" autoPict="0">
                <anchor moveWithCells="1">
                  <from>
                    <xdr:col>19</xdr:col>
                    <xdr:colOff>276225</xdr:colOff>
                    <xdr:row>265</xdr:row>
                    <xdr:rowOff>47625</xdr:rowOff>
                  </from>
                  <to>
                    <xdr:col>19</xdr:col>
                    <xdr:colOff>533400</xdr:colOff>
                    <xdr:row>266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6" r:id="rId243" name="Check Box 660">
              <controlPr defaultSize="0" autoFill="0" autoLine="0" autoPict="0">
                <anchor moveWithCells="1">
                  <from>
                    <xdr:col>19</xdr:col>
                    <xdr:colOff>276225</xdr:colOff>
                    <xdr:row>266</xdr:row>
                    <xdr:rowOff>47625</xdr:rowOff>
                  </from>
                  <to>
                    <xdr:col>19</xdr:col>
                    <xdr:colOff>533400</xdr:colOff>
                    <xdr:row>267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7" r:id="rId244" name="Check Box 661">
              <controlPr defaultSize="0" autoFill="0" autoLine="0" autoPict="0">
                <anchor moveWithCells="1">
                  <from>
                    <xdr:col>19</xdr:col>
                    <xdr:colOff>276225</xdr:colOff>
                    <xdr:row>267</xdr:row>
                    <xdr:rowOff>47625</xdr:rowOff>
                  </from>
                  <to>
                    <xdr:col>19</xdr:col>
                    <xdr:colOff>533400</xdr:colOff>
                    <xdr:row>268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8" r:id="rId245" name="Check Box 662">
              <controlPr defaultSize="0" autoFill="0" autoLine="0" autoPict="0">
                <anchor moveWithCells="1">
                  <from>
                    <xdr:col>19</xdr:col>
                    <xdr:colOff>276225</xdr:colOff>
                    <xdr:row>268</xdr:row>
                    <xdr:rowOff>47625</xdr:rowOff>
                  </from>
                  <to>
                    <xdr:col>19</xdr:col>
                    <xdr:colOff>533400</xdr:colOff>
                    <xdr:row>269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9" r:id="rId246" name="Check Box 663">
              <controlPr defaultSize="0" autoFill="0" autoLine="0" autoPict="0">
                <anchor moveWithCells="1">
                  <from>
                    <xdr:col>19</xdr:col>
                    <xdr:colOff>276225</xdr:colOff>
                    <xdr:row>259</xdr:row>
                    <xdr:rowOff>19050</xdr:rowOff>
                  </from>
                  <to>
                    <xdr:col>19</xdr:col>
                    <xdr:colOff>533400</xdr:colOff>
                    <xdr:row>260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0" r:id="rId247" name="Check Box 664">
              <controlPr defaultSize="0" autoFill="0" autoLine="0" autoPict="0">
                <anchor moveWithCells="1">
                  <from>
                    <xdr:col>19</xdr:col>
                    <xdr:colOff>276225</xdr:colOff>
                    <xdr:row>260</xdr:row>
                    <xdr:rowOff>19050</xdr:rowOff>
                  </from>
                  <to>
                    <xdr:col>19</xdr:col>
                    <xdr:colOff>533400</xdr:colOff>
                    <xdr:row>261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1" r:id="rId248" name="Check Box 665">
              <controlPr defaultSize="0" autoFill="0" autoLine="0" autoPict="0">
                <anchor moveWithCells="1">
                  <from>
                    <xdr:col>19</xdr:col>
                    <xdr:colOff>276225</xdr:colOff>
                    <xdr:row>261</xdr:row>
                    <xdr:rowOff>19050</xdr:rowOff>
                  </from>
                  <to>
                    <xdr:col>19</xdr:col>
                    <xdr:colOff>533400</xdr:colOff>
                    <xdr:row>262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2" r:id="rId249" name="Check Box 666">
              <controlPr defaultSize="0" autoFill="0" autoLine="0" autoPict="0">
                <anchor moveWithCells="1">
                  <from>
                    <xdr:col>19</xdr:col>
                    <xdr:colOff>276225</xdr:colOff>
                    <xdr:row>262</xdr:row>
                    <xdr:rowOff>19050</xdr:rowOff>
                  </from>
                  <to>
                    <xdr:col>19</xdr:col>
                    <xdr:colOff>533400</xdr:colOff>
                    <xdr:row>263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3" r:id="rId250" name="Check Box 667">
              <controlPr defaultSize="0" autoFill="0" autoLine="0" autoPict="0">
                <anchor moveWithCells="1">
                  <from>
                    <xdr:col>19</xdr:col>
                    <xdr:colOff>276225</xdr:colOff>
                    <xdr:row>263</xdr:row>
                    <xdr:rowOff>19050</xdr:rowOff>
                  </from>
                  <to>
                    <xdr:col>19</xdr:col>
                    <xdr:colOff>533400</xdr:colOff>
                    <xdr:row>264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4" r:id="rId251" name="Check Box 668">
              <controlPr defaultSize="0" autoFill="0" autoLine="0" autoPict="0">
                <anchor moveWithCells="1">
                  <from>
                    <xdr:col>19</xdr:col>
                    <xdr:colOff>276225</xdr:colOff>
                    <xdr:row>264</xdr:row>
                    <xdr:rowOff>19050</xdr:rowOff>
                  </from>
                  <to>
                    <xdr:col>19</xdr:col>
                    <xdr:colOff>533400</xdr:colOff>
                    <xdr:row>265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5" r:id="rId252" name="Check Box 669">
              <controlPr defaultSize="0" autoFill="0" autoLine="0" autoPict="0">
                <anchor moveWithCells="1">
                  <from>
                    <xdr:col>19</xdr:col>
                    <xdr:colOff>266700</xdr:colOff>
                    <xdr:row>275</xdr:row>
                    <xdr:rowOff>38100</xdr:rowOff>
                  </from>
                  <to>
                    <xdr:col>19</xdr:col>
                    <xdr:colOff>523875</xdr:colOff>
                    <xdr:row>276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6" r:id="rId253" name="Check Box 670">
              <controlPr defaultSize="0" autoFill="0" autoLine="0" autoPict="0">
                <anchor moveWithCells="1">
                  <from>
                    <xdr:col>19</xdr:col>
                    <xdr:colOff>266700</xdr:colOff>
                    <xdr:row>276</xdr:row>
                    <xdr:rowOff>38100</xdr:rowOff>
                  </from>
                  <to>
                    <xdr:col>19</xdr:col>
                    <xdr:colOff>523875</xdr:colOff>
                    <xdr:row>277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7" r:id="rId254" name="Check Box 671">
              <controlPr defaultSize="0" autoFill="0" autoLine="0" autoPict="0">
                <anchor moveWithCells="1">
                  <from>
                    <xdr:col>19</xdr:col>
                    <xdr:colOff>266700</xdr:colOff>
                    <xdr:row>277</xdr:row>
                    <xdr:rowOff>38100</xdr:rowOff>
                  </from>
                  <to>
                    <xdr:col>19</xdr:col>
                    <xdr:colOff>523875</xdr:colOff>
                    <xdr:row>278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8" r:id="rId255" name="Check Box 672">
              <controlPr defaultSize="0" autoFill="0" autoLine="0" autoPict="0">
                <anchor moveWithCells="1">
                  <from>
                    <xdr:col>19</xdr:col>
                    <xdr:colOff>266700</xdr:colOff>
                    <xdr:row>278</xdr:row>
                    <xdr:rowOff>38100</xdr:rowOff>
                  </from>
                  <to>
                    <xdr:col>19</xdr:col>
                    <xdr:colOff>523875</xdr:colOff>
                    <xdr:row>279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r:id="rId256" name="Check Box 673">
              <controlPr defaultSize="0" autoFill="0" autoLine="0" autoPict="0">
                <anchor moveWithCells="1">
                  <from>
                    <xdr:col>19</xdr:col>
                    <xdr:colOff>266700</xdr:colOff>
                    <xdr:row>269</xdr:row>
                    <xdr:rowOff>19050</xdr:rowOff>
                  </from>
                  <to>
                    <xdr:col>19</xdr:col>
                    <xdr:colOff>523875</xdr:colOff>
                    <xdr:row>270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r:id="rId257" name="Check Box 674">
              <controlPr defaultSize="0" autoFill="0" autoLine="0" autoPict="0">
                <anchor moveWithCells="1">
                  <from>
                    <xdr:col>19</xdr:col>
                    <xdr:colOff>266700</xdr:colOff>
                    <xdr:row>270</xdr:row>
                    <xdr:rowOff>19050</xdr:rowOff>
                  </from>
                  <to>
                    <xdr:col>19</xdr:col>
                    <xdr:colOff>523875</xdr:colOff>
                    <xdr:row>271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1" r:id="rId258" name="Check Box 675">
              <controlPr defaultSize="0" autoFill="0" autoLine="0" autoPict="0">
                <anchor moveWithCells="1">
                  <from>
                    <xdr:col>19</xdr:col>
                    <xdr:colOff>266700</xdr:colOff>
                    <xdr:row>271</xdr:row>
                    <xdr:rowOff>19050</xdr:rowOff>
                  </from>
                  <to>
                    <xdr:col>19</xdr:col>
                    <xdr:colOff>523875</xdr:colOff>
                    <xdr:row>272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2" r:id="rId259" name="Check Box 676">
              <controlPr defaultSize="0" autoFill="0" autoLine="0" autoPict="0">
                <anchor moveWithCells="1">
                  <from>
                    <xdr:col>19</xdr:col>
                    <xdr:colOff>266700</xdr:colOff>
                    <xdr:row>272</xdr:row>
                    <xdr:rowOff>19050</xdr:rowOff>
                  </from>
                  <to>
                    <xdr:col>19</xdr:col>
                    <xdr:colOff>523875</xdr:colOff>
                    <xdr:row>273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260" name="Check Box 677">
              <controlPr defaultSize="0" autoFill="0" autoLine="0" autoPict="0">
                <anchor moveWithCells="1">
                  <from>
                    <xdr:col>19</xdr:col>
                    <xdr:colOff>266700</xdr:colOff>
                    <xdr:row>273</xdr:row>
                    <xdr:rowOff>19050</xdr:rowOff>
                  </from>
                  <to>
                    <xdr:col>19</xdr:col>
                    <xdr:colOff>523875</xdr:colOff>
                    <xdr:row>274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4" r:id="rId261" name="Check Box 678">
              <controlPr defaultSize="0" autoFill="0" autoLine="0" autoPict="0">
                <anchor moveWithCells="1">
                  <from>
                    <xdr:col>19</xdr:col>
                    <xdr:colOff>266700</xdr:colOff>
                    <xdr:row>274</xdr:row>
                    <xdr:rowOff>19050</xdr:rowOff>
                  </from>
                  <to>
                    <xdr:col>19</xdr:col>
                    <xdr:colOff>523875</xdr:colOff>
                    <xdr:row>275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262" name="Check Box 679">
              <controlPr defaultSize="0" autoFill="0" autoLine="0" autoPict="0">
                <anchor moveWithCells="1">
                  <from>
                    <xdr:col>19</xdr:col>
                    <xdr:colOff>266700</xdr:colOff>
                    <xdr:row>284</xdr:row>
                    <xdr:rowOff>38100</xdr:rowOff>
                  </from>
                  <to>
                    <xdr:col>19</xdr:col>
                    <xdr:colOff>523875</xdr:colOff>
                    <xdr:row>285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263" name="Check Box 680">
              <controlPr defaultSize="0" autoFill="0" autoLine="0" autoPict="0">
                <anchor moveWithCells="1">
                  <from>
                    <xdr:col>19</xdr:col>
                    <xdr:colOff>266700</xdr:colOff>
                    <xdr:row>285</xdr:row>
                    <xdr:rowOff>38100</xdr:rowOff>
                  </from>
                  <to>
                    <xdr:col>19</xdr:col>
                    <xdr:colOff>523875</xdr:colOff>
                    <xdr:row>286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264" name="Check Box 681">
              <controlPr defaultSize="0" autoFill="0" autoLine="0" autoPict="0">
                <anchor moveWithCells="1">
                  <from>
                    <xdr:col>19</xdr:col>
                    <xdr:colOff>266700</xdr:colOff>
                    <xdr:row>286</xdr:row>
                    <xdr:rowOff>38100</xdr:rowOff>
                  </from>
                  <to>
                    <xdr:col>19</xdr:col>
                    <xdr:colOff>523875</xdr:colOff>
                    <xdr:row>287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265" name="Check Box 682">
              <controlPr defaultSize="0" autoFill="0" autoLine="0" autoPict="0">
                <anchor moveWithCells="1">
                  <from>
                    <xdr:col>19</xdr:col>
                    <xdr:colOff>266700</xdr:colOff>
                    <xdr:row>287</xdr:row>
                    <xdr:rowOff>38100</xdr:rowOff>
                  </from>
                  <to>
                    <xdr:col>19</xdr:col>
                    <xdr:colOff>523875</xdr:colOff>
                    <xdr:row>288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266" name="Check Box 683">
              <controlPr defaultSize="0" autoFill="0" autoLine="0" autoPict="0">
                <anchor moveWithCells="1">
                  <from>
                    <xdr:col>19</xdr:col>
                    <xdr:colOff>266700</xdr:colOff>
                    <xdr:row>279</xdr:row>
                    <xdr:rowOff>19050</xdr:rowOff>
                  </from>
                  <to>
                    <xdr:col>19</xdr:col>
                    <xdr:colOff>523875</xdr:colOff>
                    <xdr:row>280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r:id="rId267" name="Check Box 684">
              <controlPr defaultSize="0" autoFill="0" autoLine="0" autoPict="0">
                <anchor moveWithCells="1">
                  <from>
                    <xdr:col>19</xdr:col>
                    <xdr:colOff>266700</xdr:colOff>
                    <xdr:row>280</xdr:row>
                    <xdr:rowOff>19050</xdr:rowOff>
                  </from>
                  <to>
                    <xdr:col>19</xdr:col>
                    <xdr:colOff>523875</xdr:colOff>
                    <xdr:row>281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r:id="rId268" name="Check Box 685">
              <controlPr defaultSize="0" autoFill="0" autoLine="0" autoPict="0">
                <anchor moveWithCells="1">
                  <from>
                    <xdr:col>19</xdr:col>
                    <xdr:colOff>266700</xdr:colOff>
                    <xdr:row>281</xdr:row>
                    <xdr:rowOff>19050</xdr:rowOff>
                  </from>
                  <to>
                    <xdr:col>19</xdr:col>
                    <xdr:colOff>523875</xdr:colOff>
                    <xdr:row>282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r:id="rId269" name="Check Box 686">
              <controlPr defaultSize="0" autoFill="0" autoLine="0" autoPict="0">
                <anchor moveWithCells="1">
                  <from>
                    <xdr:col>19</xdr:col>
                    <xdr:colOff>266700</xdr:colOff>
                    <xdr:row>282</xdr:row>
                    <xdr:rowOff>19050</xdr:rowOff>
                  </from>
                  <to>
                    <xdr:col>19</xdr:col>
                    <xdr:colOff>523875</xdr:colOff>
                    <xdr:row>283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270" name="Check Box 687">
              <controlPr defaultSize="0" autoFill="0" autoLine="0" autoPict="0">
                <anchor moveWithCells="1">
                  <from>
                    <xdr:col>19</xdr:col>
                    <xdr:colOff>266700</xdr:colOff>
                    <xdr:row>283</xdr:row>
                    <xdr:rowOff>19050</xdr:rowOff>
                  </from>
                  <to>
                    <xdr:col>19</xdr:col>
                    <xdr:colOff>523875</xdr:colOff>
                    <xdr:row>284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r:id="rId271" name="Check Box 688">
              <controlPr defaultSize="0" autoFill="0" autoLine="0" autoPict="0">
                <anchor moveWithCells="1">
                  <from>
                    <xdr:col>19</xdr:col>
                    <xdr:colOff>266700</xdr:colOff>
                    <xdr:row>293</xdr:row>
                    <xdr:rowOff>9525</xdr:rowOff>
                  </from>
                  <to>
                    <xdr:col>19</xdr:col>
                    <xdr:colOff>523875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r:id="rId272" name="Check Box 689">
              <controlPr defaultSize="0" autoFill="0" autoLine="0" autoPict="0">
                <anchor moveWithCells="1">
                  <from>
                    <xdr:col>19</xdr:col>
                    <xdr:colOff>266700</xdr:colOff>
                    <xdr:row>294</xdr:row>
                    <xdr:rowOff>9525</xdr:rowOff>
                  </from>
                  <to>
                    <xdr:col>19</xdr:col>
                    <xdr:colOff>523875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273" name="Check Box 690">
              <controlPr defaultSize="0" autoFill="0" autoLine="0" autoPict="0">
                <anchor moveWithCells="1">
                  <from>
                    <xdr:col>19</xdr:col>
                    <xdr:colOff>266700</xdr:colOff>
                    <xdr:row>295</xdr:row>
                    <xdr:rowOff>9525</xdr:rowOff>
                  </from>
                  <to>
                    <xdr:col>19</xdr:col>
                    <xdr:colOff>523875</xdr:colOff>
                    <xdr:row>296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r:id="rId274" name="Check Box 691">
              <controlPr defaultSize="0" autoFill="0" autoLine="0" autoPict="0">
                <anchor moveWithCells="1">
                  <from>
                    <xdr:col>19</xdr:col>
                    <xdr:colOff>266700</xdr:colOff>
                    <xdr:row>296</xdr:row>
                    <xdr:rowOff>9525</xdr:rowOff>
                  </from>
                  <to>
                    <xdr:col>19</xdr:col>
                    <xdr:colOff>523875</xdr:colOff>
                    <xdr:row>297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8" r:id="rId275" name="Check Box 692">
              <controlPr defaultSize="0" autoFill="0" autoLine="0" autoPict="0">
                <anchor moveWithCells="1">
                  <from>
                    <xdr:col>19</xdr:col>
                    <xdr:colOff>266700</xdr:colOff>
                    <xdr:row>287</xdr:row>
                    <xdr:rowOff>238125</xdr:rowOff>
                  </from>
                  <to>
                    <xdr:col>19</xdr:col>
                    <xdr:colOff>523875</xdr:colOff>
                    <xdr:row>288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9" r:id="rId276" name="Check Box 693">
              <controlPr defaultSize="0" autoFill="0" autoLine="0" autoPict="0">
                <anchor moveWithCells="1">
                  <from>
                    <xdr:col>19</xdr:col>
                    <xdr:colOff>266700</xdr:colOff>
                    <xdr:row>288</xdr:row>
                    <xdr:rowOff>238125</xdr:rowOff>
                  </from>
                  <to>
                    <xdr:col>19</xdr:col>
                    <xdr:colOff>523875</xdr:colOff>
                    <xdr:row>289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r:id="rId277" name="Check Box 694">
              <controlPr defaultSize="0" autoFill="0" autoLine="0" autoPict="0">
                <anchor moveWithCells="1">
                  <from>
                    <xdr:col>19</xdr:col>
                    <xdr:colOff>266700</xdr:colOff>
                    <xdr:row>289</xdr:row>
                    <xdr:rowOff>238125</xdr:rowOff>
                  </from>
                  <to>
                    <xdr:col>19</xdr:col>
                    <xdr:colOff>523875</xdr:colOff>
                    <xdr:row>290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278" name="Check Box 695">
              <controlPr defaultSize="0" autoFill="0" autoLine="0" autoPict="0">
                <anchor moveWithCells="1">
                  <from>
                    <xdr:col>19</xdr:col>
                    <xdr:colOff>266700</xdr:colOff>
                    <xdr:row>290</xdr:row>
                    <xdr:rowOff>238125</xdr:rowOff>
                  </from>
                  <to>
                    <xdr:col>19</xdr:col>
                    <xdr:colOff>523875</xdr:colOff>
                    <xdr:row>291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r:id="rId279" name="Check Box 696">
              <controlPr defaultSize="0" autoFill="0" autoLine="0" autoPict="0">
                <anchor moveWithCells="1">
                  <from>
                    <xdr:col>19</xdr:col>
                    <xdr:colOff>266700</xdr:colOff>
                    <xdr:row>291</xdr:row>
                    <xdr:rowOff>238125</xdr:rowOff>
                  </from>
                  <to>
                    <xdr:col>19</xdr:col>
                    <xdr:colOff>523875</xdr:colOff>
                    <xdr:row>292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280" name="Check Box 697">
              <controlPr defaultSize="0" autoFill="0" autoLine="0" autoPict="0">
                <anchor moveWithCells="1">
                  <from>
                    <xdr:col>19</xdr:col>
                    <xdr:colOff>266700</xdr:colOff>
                    <xdr:row>297</xdr:row>
                    <xdr:rowOff>9525</xdr:rowOff>
                  </from>
                  <to>
                    <xdr:col>19</xdr:col>
                    <xdr:colOff>523875</xdr:colOff>
                    <xdr:row>298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r:id="rId281" name="Check Box 698">
              <controlPr defaultSize="0" autoFill="0" autoLine="0" autoPict="0">
                <anchor moveWithCells="1">
                  <from>
                    <xdr:col>19</xdr:col>
                    <xdr:colOff>266700</xdr:colOff>
                    <xdr:row>298</xdr:row>
                    <xdr:rowOff>9525</xdr:rowOff>
                  </from>
                  <to>
                    <xdr:col>19</xdr:col>
                    <xdr:colOff>523875</xdr:colOff>
                    <xdr:row>299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r:id="rId282" name="Check Box 699">
              <controlPr defaultSize="0" autoFill="0" autoLine="0" autoPict="0">
                <anchor moveWithCells="1">
                  <from>
                    <xdr:col>19</xdr:col>
                    <xdr:colOff>266700</xdr:colOff>
                    <xdr:row>299</xdr:row>
                    <xdr:rowOff>9525</xdr:rowOff>
                  </from>
                  <to>
                    <xdr:col>19</xdr:col>
                    <xdr:colOff>523875</xdr:colOff>
                    <xdr:row>300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r:id="rId283" name="Check Box 700">
              <controlPr defaultSize="0" autoFill="0" autoLine="0" autoPict="0">
                <anchor moveWithCells="1">
                  <from>
                    <xdr:col>19</xdr:col>
                    <xdr:colOff>266700</xdr:colOff>
                    <xdr:row>300</xdr:row>
                    <xdr:rowOff>9525</xdr:rowOff>
                  </from>
                  <to>
                    <xdr:col>19</xdr:col>
                    <xdr:colOff>523875</xdr:colOff>
                    <xdr:row>301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r:id="rId284" name="Check Box 701">
              <controlPr defaultSize="0" autoFill="0" autoLine="0" autoPict="0">
                <anchor moveWithCells="1">
                  <from>
                    <xdr:col>19</xdr:col>
                    <xdr:colOff>266700</xdr:colOff>
                    <xdr:row>305</xdr:row>
                    <xdr:rowOff>228600</xdr:rowOff>
                  </from>
                  <to>
                    <xdr:col>19</xdr:col>
                    <xdr:colOff>523875</xdr:colOff>
                    <xdr:row>306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r:id="rId285" name="Check Box 702">
              <controlPr defaultSize="0" autoFill="0" autoLine="0" autoPict="0">
                <anchor moveWithCells="1">
                  <from>
                    <xdr:col>19</xdr:col>
                    <xdr:colOff>266700</xdr:colOff>
                    <xdr:row>306</xdr:row>
                    <xdr:rowOff>228600</xdr:rowOff>
                  </from>
                  <to>
                    <xdr:col>19</xdr:col>
                    <xdr:colOff>523875</xdr:colOff>
                    <xdr:row>307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r:id="rId286" name="Check Box 703">
              <controlPr defaultSize="0" autoFill="0" autoLine="0" autoPict="0">
                <anchor moveWithCells="1">
                  <from>
                    <xdr:col>19</xdr:col>
                    <xdr:colOff>266700</xdr:colOff>
                    <xdr:row>307</xdr:row>
                    <xdr:rowOff>228600</xdr:rowOff>
                  </from>
                  <to>
                    <xdr:col>19</xdr:col>
                    <xdr:colOff>523875</xdr:colOff>
                    <xdr:row>308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r:id="rId287" name="Check Box 704">
              <controlPr defaultSize="0" autoFill="0" autoLine="0" autoPict="0">
                <anchor moveWithCells="1">
                  <from>
                    <xdr:col>19</xdr:col>
                    <xdr:colOff>266700</xdr:colOff>
                    <xdr:row>308</xdr:row>
                    <xdr:rowOff>228600</xdr:rowOff>
                  </from>
                  <to>
                    <xdr:col>19</xdr:col>
                    <xdr:colOff>523875</xdr:colOff>
                    <xdr:row>309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r:id="rId288" name="Check Box 705">
              <controlPr defaultSize="0" autoFill="0" autoLine="0" autoPict="0">
                <anchor moveWithCells="1">
                  <from>
                    <xdr:col>19</xdr:col>
                    <xdr:colOff>266700</xdr:colOff>
                    <xdr:row>300</xdr:row>
                    <xdr:rowOff>209550</xdr:rowOff>
                  </from>
                  <to>
                    <xdr:col>19</xdr:col>
                    <xdr:colOff>523875</xdr:colOff>
                    <xdr:row>301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2" r:id="rId289" name="Check Box 706">
              <controlPr defaultSize="0" autoFill="0" autoLine="0" autoPict="0">
                <anchor moveWithCells="1">
                  <from>
                    <xdr:col>19</xdr:col>
                    <xdr:colOff>266700</xdr:colOff>
                    <xdr:row>301</xdr:row>
                    <xdr:rowOff>209550</xdr:rowOff>
                  </from>
                  <to>
                    <xdr:col>19</xdr:col>
                    <xdr:colOff>523875</xdr:colOff>
                    <xdr:row>302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r:id="rId290" name="Check Box 707">
              <controlPr defaultSize="0" autoFill="0" autoLine="0" autoPict="0">
                <anchor moveWithCells="1">
                  <from>
                    <xdr:col>19</xdr:col>
                    <xdr:colOff>266700</xdr:colOff>
                    <xdr:row>302</xdr:row>
                    <xdr:rowOff>209550</xdr:rowOff>
                  </from>
                  <to>
                    <xdr:col>19</xdr:col>
                    <xdr:colOff>523875</xdr:colOff>
                    <xdr:row>303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r:id="rId291" name="Check Box 708">
              <controlPr defaultSize="0" autoFill="0" autoLine="0" autoPict="0">
                <anchor moveWithCells="1">
                  <from>
                    <xdr:col>19</xdr:col>
                    <xdr:colOff>266700</xdr:colOff>
                    <xdr:row>303</xdr:row>
                    <xdr:rowOff>209550</xdr:rowOff>
                  </from>
                  <to>
                    <xdr:col>19</xdr:col>
                    <xdr:colOff>523875</xdr:colOff>
                    <xdr:row>304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5" r:id="rId292" name="Check Box 709">
              <controlPr defaultSize="0" autoFill="0" autoLine="0" autoPict="0">
                <anchor moveWithCells="1">
                  <from>
                    <xdr:col>19</xdr:col>
                    <xdr:colOff>266700</xdr:colOff>
                    <xdr:row>304</xdr:row>
                    <xdr:rowOff>209550</xdr:rowOff>
                  </from>
                  <to>
                    <xdr:col>19</xdr:col>
                    <xdr:colOff>523875</xdr:colOff>
                    <xdr:row>305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r:id="rId293" name="Check Box 710">
              <controlPr defaultSize="0" autoFill="0" autoLine="0" autoPict="0">
                <anchor moveWithCells="1">
                  <from>
                    <xdr:col>19</xdr:col>
                    <xdr:colOff>285750</xdr:colOff>
                    <xdr:row>310</xdr:row>
                    <xdr:rowOff>28575</xdr:rowOff>
                  </from>
                  <to>
                    <xdr:col>19</xdr:col>
                    <xdr:colOff>542925</xdr:colOff>
                    <xdr:row>311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r:id="rId294" name="Check Box 711">
              <controlPr defaultSize="0" autoFill="0" autoLine="0" autoPict="0">
                <anchor moveWithCells="1">
                  <from>
                    <xdr:col>19</xdr:col>
                    <xdr:colOff>285750</xdr:colOff>
                    <xdr:row>311</xdr:row>
                    <xdr:rowOff>28575</xdr:rowOff>
                  </from>
                  <to>
                    <xdr:col>19</xdr:col>
                    <xdr:colOff>542925</xdr:colOff>
                    <xdr:row>312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295" name="Check Box 712">
              <controlPr defaultSize="0" autoFill="0" autoLine="0" autoPict="0">
                <anchor moveWithCells="1">
                  <from>
                    <xdr:col>19</xdr:col>
                    <xdr:colOff>285750</xdr:colOff>
                    <xdr:row>312</xdr:row>
                    <xdr:rowOff>28575</xdr:rowOff>
                  </from>
                  <to>
                    <xdr:col>19</xdr:col>
                    <xdr:colOff>542925</xdr:colOff>
                    <xdr:row>313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r:id="rId296" name="Check Box 713">
              <controlPr defaultSize="0" autoFill="0" autoLine="0" autoPict="0">
                <anchor moveWithCells="1">
                  <from>
                    <xdr:col>19</xdr:col>
                    <xdr:colOff>285750</xdr:colOff>
                    <xdr:row>313</xdr:row>
                    <xdr:rowOff>28575</xdr:rowOff>
                  </from>
                  <to>
                    <xdr:col>19</xdr:col>
                    <xdr:colOff>542925</xdr:colOff>
                    <xdr:row>314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0" r:id="rId297" name="Check Box 714">
              <controlPr defaultSize="0" autoFill="0" autoLine="0" autoPict="0">
                <anchor moveWithCells="1">
                  <from>
                    <xdr:col>19</xdr:col>
                    <xdr:colOff>285750</xdr:colOff>
                    <xdr:row>318</xdr:row>
                    <xdr:rowOff>247650</xdr:rowOff>
                  </from>
                  <to>
                    <xdr:col>19</xdr:col>
                    <xdr:colOff>542925</xdr:colOff>
                    <xdr:row>319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r:id="rId298" name="Check Box 715">
              <controlPr defaultSize="0" autoFill="0" autoLine="0" autoPict="0">
                <anchor moveWithCells="1">
                  <from>
                    <xdr:col>19</xdr:col>
                    <xdr:colOff>285750</xdr:colOff>
                    <xdr:row>319</xdr:row>
                    <xdr:rowOff>247650</xdr:rowOff>
                  </from>
                  <to>
                    <xdr:col>19</xdr:col>
                    <xdr:colOff>542925</xdr:colOff>
                    <xdr:row>320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" r:id="rId299" name="Check Box 718">
              <controlPr defaultSize="0" autoFill="0" autoLine="0" autoPict="0">
                <anchor moveWithCells="1">
                  <from>
                    <xdr:col>19</xdr:col>
                    <xdr:colOff>285750</xdr:colOff>
                    <xdr:row>313</xdr:row>
                    <xdr:rowOff>228600</xdr:rowOff>
                  </from>
                  <to>
                    <xdr:col>19</xdr:col>
                    <xdr:colOff>542925</xdr:colOff>
                    <xdr:row>314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" r:id="rId300" name="Check Box 719">
              <controlPr defaultSize="0" autoFill="0" autoLine="0" autoPict="0">
                <anchor moveWithCells="1">
                  <from>
                    <xdr:col>19</xdr:col>
                    <xdr:colOff>285750</xdr:colOff>
                    <xdr:row>314</xdr:row>
                    <xdr:rowOff>228600</xdr:rowOff>
                  </from>
                  <to>
                    <xdr:col>19</xdr:col>
                    <xdr:colOff>542925</xdr:colOff>
                    <xdr:row>315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r:id="rId301" name="Check Box 720">
              <controlPr defaultSize="0" autoFill="0" autoLine="0" autoPict="0">
                <anchor moveWithCells="1">
                  <from>
                    <xdr:col>19</xdr:col>
                    <xdr:colOff>285750</xdr:colOff>
                    <xdr:row>315</xdr:row>
                    <xdr:rowOff>228600</xdr:rowOff>
                  </from>
                  <to>
                    <xdr:col>19</xdr:col>
                    <xdr:colOff>542925</xdr:colOff>
                    <xdr:row>316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" r:id="rId302" name="Check Box 721">
              <controlPr defaultSize="0" autoFill="0" autoLine="0" autoPict="0">
                <anchor moveWithCells="1">
                  <from>
                    <xdr:col>19</xdr:col>
                    <xdr:colOff>285750</xdr:colOff>
                    <xdr:row>316</xdr:row>
                    <xdr:rowOff>228600</xdr:rowOff>
                  </from>
                  <to>
                    <xdr:col>19</xdr:col>
                    <xdr:colOff>542925</xdr:colOff>
                    <xdr:row>317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" r:id="rId303" name="Check Box 722">
              <controlPr defaultSize="0" autoFill="0" autoLine="0" autoPict="0">
                <anchor moveWithCells="1">
                  <from>
                    <xdr:col>19</xdr:col>
                    <xdr:colOff>285750</xdr:colOff>
                    <xdr:row>317</xdr:row>
                    <xdr:rowOff>228600</xdr:rowOff>
                  </from>
                  <to>
                    <xdr:col>19</xdr:col>
                    <xdr:colOff>542925</xdr:colOff>
                    <xdr:row>318</xdr:row>
                    <xdr:rowOff>219075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16DB4559-9706-448A-AA11-4233F5927CC0}">
            <xm:f>MONTH(C10)&lt;&gt;'Formulas, No borrar'!$P$6</xm:f>
            <x14:dxf>
              <font>
                <color theme="0" tint="-0.24994659260841701"/>
              </font>
            </x14:dxf>
          </x14:cfRule>
          <xm:sqref>C10:I15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ErrorMessage="1" xr:uid="{47A16AAE-A101-4D7E-A811-DFD67295AEC8}">
          <x14:formula1>
            <xm:f>Config!$E$11:$E$24</xm:f>
          </x14:formula1>
          <xm:sqref>K22:K122</xm:sqref>
        </x14:dataValidation>
        <x14:dataValidation type="list" allowBlank="1" showErrorMessage="1" xr:uid="{00000000-0002-0000-0300-000001000000}">
          <x14:formula1>
            <xm:f>'LISTA DE INVENTARIO'!$C$22:$C4851</xm:f>
          </x14:formula1>
          <xm:sqref>C22:I22 C23:C122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0F67-F39C-4C2D-8EE7-A78B256D96E4}">
  <dimension ref="A1:Q40"/>
  <sheetViews>
    <sheetView topLeftCell="A2" zoomScale="90" zoomScaleNormal="90" workbookViewId="0">
      <selection activeCell="O29" sqref="O29"/>
    </sheetView>
  </sheetViews>
  <sheetFormatPr baseColWidth="10" defaultColWidth="0" defaultRowHeight="12.75" zeroHeight="1"/>
  <cols>
    <col min="1" max="1" width="3.7109375" style="58" customWidth="1"/>
    <col min="2" max="2" width="8.140625" style="58" customWidth="1"/>
    <col min="3" max="3" width="30.7109375" style="58" customWidth="1"/>
    <col min="4" max="4" width="22.42578125" style="58" customWidth="1"/>
    <col min="5" max="5" width="0.140625" style="58" customWidth="1"/>
    <col min="6" max="6" width="18.42578125" style="58" bestFit="1" customWidth="1"/>
    <col min="7" max="17" width="11.42578125" style="58" customWidth="1"/>
    <col min="18" max="16384" width="11.42578125" style="58" hidden="1"/>
  </cols>
  <sheetData>
    <row r="1" spans="1:14" hidden="1">
      <c r="A1" s="27"/>
      <c r="B1" s="28"/>
      <c r="C1" s="28"/>
      <c r="D1" s="28"/>
      <c r="E1" s="28"/>
      <c r="F1" s="28"/>
      <c r="G1" s="28"/>
      <c r="H1" s="28"/>
      <c r="I1" s="99"/>
      <c r="J1" s="39"/>
      <c r="K1" s="34"/>
      <c r="L1" s="39"/>
      <c r="M1" s="34"/>
      <c r="N1" s="34"/>
    </row>
    <row r="2" spans="1:14" ht="35.25">
      <c r="A2" s="29"/>
      <c r="B2" s="30" t="s">
        <v>177</v>
      </c>
      <c r="C2" s="30"/>
      <c r="D2" s="30"/>
      <c r="E2" s="30"/>
      <c r="F2" s="30"/>
      <c r="G2" s="30"/>
      <c r="H2" s="30"/>
      <c r="I2" s="100"/>
      <c r="J2" s="100"/>
      <c r="K2" s="30"/>
      <c r="L2" s="100"/>
      <c r="M2" s="30"/>
      <c r="N2" s="30"/>
    </row>
    <row r="3" spans="1:14">
      <c r="A3" s="31"/>
      <c r="B3" s="157" t="s">
        <v>205</v>
      </c>
      <c r="C3" s="4"/>
      <c r="D3" s="4"/>
      <c r="E3" s="4"/>
      <c r="F3" s="4"/>
      <c r="G3" s="146"/>
      <c r="H3" s="146"/>
      <c r="I3" s="146"/>
      <c r="J3" s="146"/>
      <c r="K3" s="146"/>
      <c r="L3" s="146"/>
      <c r="M3" s="146"/>
      <c r="N3" s="32"/>
    </row>
    <row r="4" spans="1:14">
      <c r="A4" s="31"/>
      <c r="B4" s="157"/>
      <c r="C4" s="157"/>
      <c r="D4" s="157"/>
      <c r="E4" s="157"/>
      <c r="F4" s="157"/>
      <c r="G4" s="146"/>
      <c r="H4" s="146"/>
      <c r="I4" s="146"/>
      <c r="J4" s="146"/>
      <c r="K4" s="146"/>
      <c r="L4" s="146"/>
      <c r="M4" s="146"/>
      <c r="N4" s="32"/>
    </row>
    <row r="5" spans="1:14">
      <c r="B5" s="113"/>
      <c r="C5" s="113"/>
      <c r="D5" s="113"/>
      <c r="E5" s="113"/>
      <c r="F5" s="113"/>
    </row>
    <row r="6" spans="1:14">
      <c r="B6" s="191" t="s">
        <v>12</v>
      </c>
      <c r="C6" s="191" t="s">
        <v>88</v>
      </c>
      <c r="D6" s="191" t="s">
        <v>186</v>
      </c>
      <c r="E6" s="191">
        <f>SUM(D7:D20)</f>
        <v>3</v>
      </c>
      <c r="F6" s="192" t="s">
        <v>185</v>
      </c>
    </row>
    <row r="7" spans="1:14">
      <c r="B7" s="193">
        <v>1</v>
      </c>
      <c r="C7" s="194" t="str">
        <f>Config!E11</f>
        <v>ROPA</v>
      </c>
      <c r="D7" s="195">
        <f>COUNTIFS('SEGUIMIENTO DE INVENTARIO'!$K$22:$K$122,$C7)-COUNTIFS('SEGUIMIENTO DE INVENTARIO'!$T$22:$T$122,TRUE(),'SEGUIMIENTO DE INVENTARIO'!$K$22:$K$122,$C7)</f>
        <v>2</v>
      </c>
      <c r="E7" s="196">
        <f>D7/$E$6</f>
        <v>0.66666666666666663</v>
      </c>
      <c r="F7" s="195">
        <f>COUNTIFS('SEGUIMIENTO DE INVENTARIO'!$K$22:$K$122,$C7)-COUNTIFS('SEGUIMIENTO DE INVENTARIO'!$T$22:$T$122,FALSE(),'SEGUIMIENTO DE INVENTARIO'!$K$22:$K$122,$C7)</f>
        <v>5</v>
      </c>
    </row>
    <row r="8" spans="1:14">
      <c r="B8" s="193">
        <v>2</v>
      </c>
      <c r="C8" s="194" t="str">
        <f>Config!E12</f>
        <v>ZAPATOS</v>
      </c>
      <c r="D8" s="195">
        <f>COUNTIFS('SEGUIMIENTO DE INVENTARIO'!$K$22:$K$122,$C8)-COUNTIFS('SEGUIMIENTO DE INVENTARIO'!$T$22:$T$122,TRUE(),'SEGUIMIENTO DE INVENTARIO'!$K$22:$K$122,$C8)</f>
        <v>0</v>
      </c>
      <c r="E8" s="196">
        <f t="shared" ref="E8:E20" si="0">D8/$E$6</f>
        <v>0</v>
      </c>
      <c r="F8" s="195">
        <f>COUNTIFS('SEGUIMIENTO DE INVENTARIO'!$K$22:$K$122,$C8)-COUNTIFS('SEGUIMIENTO DE INVENTARIO'!$T$22:$T$122,FALSE(),'SEGUIMIENTO DE INVENTARIO'!$K$22:$K$122,$C8)</f>
        <v>1</v>
      </c>
    </row>
    <row r="9" spans="1:14">
      <c r="B9" s="193">
        <v>3</v>
      </c>
      <c r="C9" s="194" t="str">
        <f>Config!E13</f>
        <v>ACCESORIOS</v>
      </c>
      <c r="D9" s="195">
        <f>COUNTIFS('SEGUIMIENTO DE INVENTARIO'!$K$22:$K$122,$C9)-COUNTIFS('SEGUIMIENTO DE INVENTARIO'!$T$22:$T$122,TRUE(),'SEGUIMIENTO DE INVENTARIO'!$K$22:$K$122,$C9)</f>
        <v>1</v>
      </c>
      <c r="E9" s="196">
        <f t="shared" si="0"/>
        <v>0.33333333333333331</v>
      </c>
      <c r="F9" s="195">
        <f>COUNTIFS('SEGUIMIENTO DE INVENTARIO'!$K$22:$K$122,$C9)-COUNTIFS('SEGUIMIENTO DE INVENTARIO'!$T$22:$T$122,FALSE(),'SEGUIMIENTO DE INVENTARIO'!$K$22:$K$122,$C9)</f>
        <v>1</v>
      </c>
    </row>
    <row r="10" spans="1:14">
      <c r="B10" s="193">
        <v>4</v>
      </c>
      <c r="C10" s="194" t="str">
        <f>Config!E14</f>
        <v>BELLEZA</v>
      </c>
      <c r="D10" s="195">
        <f>COUNTIFS('SEGUIMIENTO DE INVENTARIO'!$K$22:$K$122,$C10)-COUNTIFS('SEGUIMIENTO DE INVENTARIO'!$T$22:$T$122,TRUE(),'SEGUIMIENTO DE INVENTARIO'!$K$22:$K$122,$C10)</f>
        <v>0</v>
      </c>
      <c r="E10" s="196">
        <f t="shared" si="0"/>
        <v>0</v>
      </c>
      <c r="F10" s="195">
        <f>COUNTIFS('SEGUIMIENTO DE INVENTARIO'!$K$22:$K$122,$C10)-COUNTIFS('SEGUIMIENTO DE INVENTARIO'!$T$22:$T$122,FALSE(),'SEGUIMIENTO DE INVENTARIO'!$K$22:$K$122,$C10)</f>
        <v>1</v>
      </c>
    </row>
    <row r="11" spans="1:14">
      <c r="B11" s="193">
        <v>5</v>
      </c>
      <c r="C11" s="194" t="str">
        <f>Config!E15</f>
        <v>TÉCNICA</v>
      </c>
      <c r="D11" s="195">
        <f>COUNTIFS('SEGUIMIENTO DE INVENTARIO'!$K$22:$K$122,$C11)-COUNTIFS('SEGUIMIENTO DE INVENTARIO'!$T$22:$T$122,TRUE(),'SEGUIMIENTO DE INVENTARIO'!$K$22:$K$122,$C11)</f>
        <v>0</v>
      </c>
      <c r="E11" s="196">
        <f t="shared" si="0"/>
        <v>0</v>
      </c>
      <c r="F11" s="195">
        <f>COUNTIFS('SEGUIMIENTO DE INVENTARIO'!$K$22:$K$122,$C11)-COUNTIFS('SEGUIMIENTO DE INVENTARIO'!$T$22:$T$122,FALSE(),'SEGUIMIENTO DE INVENTARIO'!$K$22:$K$122,$C11)</f>
        <v>0</v>
      </c>
    </row>
    <row r="12" spans="1:14">
      <c r="B12" s="193">
        <v>6</v>
      </c>
      <c r="C12" s="194" t="str">
        <f>Config!E16</f>
        <v>OTROS</v>
      </c>
      <c r="D12" s="195">
        <f>COUNTIFS('SEGUIMIENTO DE INVENTARIO'!$K$22:$K$122,$C12)-COUNTIFS('SEGUIMIENTO DE INVENTARIO'!$T$22:$T$122,TRUE(),'SEGUIMIENTO DE INVENTARIO'!$K$22:$K$122,$C12)</f>
        <v>0</v>
      </c>
      <c r="E12" s="196">
        <f t="shared" si="0"/>
        <v>0</v>
      </c>
      <c r="F12" s="195">
        <f>COUNTIFS('SEGUIMIENTO DE INVENTARIO'!$K$22:$K$122,$C12)-COUNTIFS('SEGUIMIENTO DE INVENTARIO'!$T$22:$T$122,FALSE(),'SEGUIMIENTO DE INVENTARIO'!$K$22:$K$122,$C12)</f>
        <v>1</v>
      </c>
    </row>
    <row r="13" spans="1:14">
      <c r="B13" s="193">
        <v>7</v>
      </c>
      <c r="C13" s="194" t="str">
        <f>Config!E17</f>
        <v>EXTRA 1</v>
      </c>
      <c r="D13" s="195">
        <f>COUNTIFS('SEGUIMIENTO DE INVENTARIO'!$K$22:$K$122,$C13)-COUNTIFS('SEGUIMIENTO DE INVENTARIO'!$T$22:$T$122,TRUE(),'SEGUIMIENTO DE INVENTARIO'!$K$22:$K$122,$C13)</f>
        <v>0</v>
      </c>
      <c r="E13" s="196">
        <f t="shared" si="0"/>
        <v>0</v>
      </c>
      <c r="F13" s="195">
        <f>COUNTIFS('SEGUIMIENTO DE INVENTARIO'!$K$22:$K$122,$C13)-COUNTIFS('SEGUIMIENTO DE INVENTARIO'!$T$22:$T$122,FALSE(),'SEGUIMIENTO DE INVENTARIO'!$K$22:$K$122,$C13)</f>
        <v>0</v>
      </c>
    </row>
    <row r="14" spans="1:14">
      <c r="B14" s="193">
        <v>8</v>
      </c>
      <c r="C14" s="194" t="str">
        <f>Config!E18</f>
        <v>EXTRA 2</v>
      </c>
      <c r="D14" s="195">
        <f>COUNTIFS('SEGUIMIENTO DE INVENTARIO'!$K$22:$K$122,$C14)-COUNTIFS('SEGUIMIENTO DE INVENTARIO'!$T$22:$T$122,TRUE(),'SEGUIMIENTO DE INVENTARIO'!$K$22:$K$122,$C14)</f>
        <v>0</v>
      </c>
      <c r="E14" s="196">
        <f t="shared" si="0"/>
        <v>0</v>
      </c>
      <c r="F14" s="195">
        <f>COUNTIFS('SEGUIMIENTO DE INVENTARIO'!$K$22:$K$122,$C14)-COUNTIFS('SEGUIMIENTO DE INVENTARIO'!$T$22:$T$122,FALSE(),'SEGUIMIENTO DE INVENTARIO'!$K$22:$K$122,$C14)</f>
        <v>0</v>
      </c>
    </row>
    <row r="15" spans="1:14">
      <c r="B15" s="193">
        <v>9</v>
      </c>
      <c r="C15" s="194" t="str">
        <f>Config!E19</f>
        <v>EXTRA 3</v>
      </c>
      <c r="D15" s="195">
        <f>COUNTIFS('SEGUIMIENTO DE INVENTARIO'!$K$22:$K$122,$C15)-COUNTIFS('SEGUIMIENTO DE INVENTARIO'!$T$22:$T$122,TRUE(),'SEGUIMIENTO DE INVENTARIO'!$K$22:$K$122,$C15)</f>
        <v>0</v>
      </c>
      <c r="E15" s="196">
        <f t="shared" si="0"/>
        <v>0</v>
      </c>
      <c r="F15" s="195">
        <f>COUNTIFS('SEGUIMIENTO DE INVENTARIO'!$K$22:$K$122,$C15)-COUNTIFS('SEGUIMIENTO DE INVENTARIO'!$T$22:$T$122,FALSE(),'SEGUIMIENTO DE INVENTARIO'!$K$22:$K$122,$C15)</f>
        <v>0</v>
      </c>
    </row>
    <row r="16" spans="1:14">
      <c r="B16" s="193">
        <v>10</v>
      </c>
      <c r="C16" s="194" t="str">
        <f>Config!E20</f>
        <v>EXTRA 4</v>
      </c>
      <c r="D16" s="195">
        <f>COUNTIFS('SEGUIMIENTO DE INVENTARIO'!$K$22:$K$122,$C16)-COUNTIFS('SEGUIMIENTO DE INVENTARIO'!$T$22:$T$122,TRUE(),'SEGUIMIENTO DE INVENTARIO'!$K$22:$K$122,$C16)</f>
        <v>0</v>
      </c>
      <c r="E16" s="196">
        <f t="shared" si="0"/>
        <v>0</v>
      </c>
      <c r="F16" s="195">
        <f>COUNTIFS('SEGUIMIENTO DE INVENTARIO'!$K$22:$K$122,$C16)-COUNTIFS('SEGUIMIENTO DE INVENTARIO'!$T$22:$T$122,FALSE(),'SEGUIMIENTO DE INVENTARIO'!$K$22:$K$122,$C16)</f>
        <v>0</v>
      </c>
    </row>
    <row r="17" spans="2:6">
      <c r="B17" s="193">
        <v>11</v>
      </c>
      <c r="C17" s="194" t="str">
        <f>Config!E21</f>
        <v>EXTRA 5</v>
      </c>
      <c r="D17" s="195">
        <f>COUNTIFS('SEGUIMIENTO DE INVENTARIO'!$K$22:$K$122,$C17)-COUNTIFS('SEGUIMIENTO DE INVENTARIO'!$T$22:$T$122,TRUE(),'SEGUIMIENTO DE INVENTARIO'!$K$22:$K$122,$C17)</f>
        <v>0</v>
      </c>
      <c r="E17" s="196">
        <f t="shared" si="0"/>
        <v>0</v>
      </c>
      <c r="F17" s="195">
        <f>COUNTIFS('SEGUIMIENTO DE INVENTARIO'!$K$22:$K$122,$C17)-COUNTIFS('SEGUIMIENTO DE INVENTARIO'!$T$22:$T$122,FALSE(),'SEGUIMIENTO DE INVENTARIO'!$K$22:$K$122,$C17)</f>
        <v>0</v>
      </c>
    </row>
    <row r="18" spans="2:6">
      <c r="B18" s="193">
        <v>12</v>
      </c>
      <c r="C18" s="194" t="str">
        <f>Config!E22</f>
        <v>EXTRA 6</v>
      </c>
      <c r="D18" s="195">
        <f>COUNTIFS('SEGUIMIENTO DE INVENTARIO'!$K$22:$K$122,$C18)-COUNTIFS('SEGUIMIENTO DE INVENTARIO'!$T$22:$T$122,TRUE(),'SEGUIMIENTO DE INVENTARIO'!$K$22:$K$122,$C18)</f>
        <v>0</v>
      </c>
      <c r="E18" s="196">
        <f t="shared" si="0"/>
        <v>0</v>
      </c>
      <c r="F18" s="195">
        <f>COUNTIFS('SEGUIMIENTO DE INVENTARIO'!$K$22:$K$122,$C18)-COUNTIFS('SEGUIMIENTO DE INVENTARIO'!$T$22:$T$122,FALSE(),'SEGUIMIENTO DE INVENTARIO'!$K$22:$K$122,$C18)</f>
        <v>0</v>
      </c>
    </row>
    <row r="19" spans="2:6">
      <c r="B19" s="193">
        <v>13</v>
      </c>
      <c r="C19" s="194" t="str">
        <f>Config!E23</f>
        <v>EXTRA 7</v>
      </c>
      <c r="D19" s="195">
        <f>COUNTIFS('SEGUIMIENTO DE INVENTARIO'!$K$22:$K$122,$C19)-COUNTIFS('SEGUIMIENTO DE INVENTARIO'!$T$22:$T$122,TRUE(),'SEGUIMIENTO DE INVENTARIO'!$K$22:$K$122,$C19)</f>
        <v>0</v>
      </c>
      <c r="E19" s="196">
        <f t="shared" si="0"/>
        <v>0</v>
      </c>
      <c r="F19" s="195">
        <f>COUNTIFS('SEGUIMIENTO DE INVENTARIO'!$K$22:$K$122,$C19)-COUNTIFS('SEGUIMIENTO DE INVENTARIO'!$T$22:$T$122,FALSE(),'SEGUIMIENTO DE INVENTARIO'!$K$22:$K$122,$C19)</f>
        <v>0</v>
      </c>
    </row>
    <row r="20" spans="2:6">
      <c r="B20" s="193">
        <v>14</v>
      </c>
      <c r="C20" s="194" t="str">
        <f>Config!E24</f>
        <v>EXTRA 8</v>
      </c>
      <c r="D20" s="195">
        <f>COUNTIFS('SEGUIMIENTO DE INVENTARIO'!$K$22:$K$122,$C20)-COUNTIFS('SEGUIMIENTO DE INVENTARIO'!$T$22:$T$122,TRUE(),'SEGUIMIENTO DE INVENTARIO'!$K$22:$K$122,$C20)</f>
        <v>0</v>
      </c>
      <c r="E20" s="196">
        <f t="shared" si="0"/>
        <v>0</v>
      </c>
      <c r="F20" s="195">
        <f>COUNTIFS('SEGUIMIENTO DE INVENTARIO'!$K$22:$K$122,$C20)-COUNTIFS('SEGUIMIENTO DE INVENTARIO'!$T$22:$T$122,FALSE(),'SEGUIMIENTO DE INVENTARIO'!$K$22:$K$122,$C20)</f>
        <v>0</v>
      </c>
    </row>
    <row r="21" spans="2:6"/>
    <row r="22" spans="2:6"/>
    <row r="23" spans="2:6"/>
    <row r="24" spans="2:6"/>
    <row r="25" spans="2:6"/>
    <row r="26" spans="2:6"/>
    <row r="27" spans="2:6"/>
    <row r="28" spans="2:6"/>
    <row r="29" spans="2:6"/>
    <row r="30" spans="2:6"/>
    <row r="31" spans="2:6"/>
    <row r="32" spans="2:6"/>
    <row r="33"/>
    <row r="34"/>
    <row r="35"/>
    <row r="36"/>
    <row r="37"/>
    <row r="38"/>
    <row r="39"/>
    <row r="40"/>
  </sheetData>
  <conditionalFormatting sqref="B7:B20">
    <cfRule type="expression" dxfId="0" priority="1">
      <formula>$R7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Formulas, No borrar</vt:lpstr>
      <vt:lpstr>Config</vt:lpstr>
      <vt:lpstr>LISTA DE INVENTARIO</vt:lpstr>
      <vt:lpstr>SEGUIMIENTO DE INVENTARIO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2023-03-09T10:09:58Z</dcterms:created>
  <dcterms:modified xsi:type="dcterms:W3CDTF">2025-10-12T13:59:41Z</dcterms:modified>
</cp:coreProperties>
</file>